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20224306-FF23-164C-B024-26769275A457}" xr6:coauthVersionLast="45" xr6:coauthVersionMax="45" xr10:uidLastSave="{00000000-0000-0000-0000-000000000000}"/>
  <workbookProtection workbookPassword="C7EC" lockStructure="1"/>
  <bookViews>
    <workbookView xWindow="7380" yWindow="460" windowWidth="20740" windowHeight="11760" firstSheet="2" activeTab="5" xr2:uid="{00000000-000D-0000-FFFF-FFFF00000000}"/>
  </bookViews>
  <sheets>
    <sheet name="Summary" sheetId="1" r:id="rId1"/>
    <sheet name="Hotel CAT A Form (Delegations)" sheetId="9" r:id="rId2"/>
    <sheet name="Hotel CAT B Form (Delegations)" sheetId="11" r:id="rId3"/>
    <sheet name="Hotel CAT A Form (Referees)" sheetId="12" r:id="rId4"/>
    <sheet name="Visa Form" sheetId="10" r:id="rId5"/>
    <sheet name="Invoice Delegations" sheetId="6" r:id="rId6"/>
    <sheet name="Invoice Referees" sheetId="14" r:id="rId7"/>
  </sheets>
  <definedNames>
    <definedName name="_xlnm._FilterDatabase" localSheetId="1" hidden="1">'Hotel CAT A Form (Delegations)'!$B$3:$Z$48</definedName>
    <definedName name="_xlnm._FilterDatabase" localSheetId="3" hidden="1">'Hotel CAT A Form (Referees)'!$B$3:$Z$48</definedName>
    <definedName name="_xlnm._FilterDatabase" localSheetId="2" hidden="1">'Hotel CAT B Form (Delegations)'!$B$3:$Z$48</definedName>
    <definedName name="_xlnm.Print_Area" localSheetId="1">'Hotel CAT A Form (Delegations)'!$A$1:$Z$56</definedName>
    <definedName name="_xlnm.Print_Area" localSheetId="3">'Hotel CAT A Form (Referees)'!$A$1:$Z$56</definedName>
    <definedName name="_xlnm.Print_Area" localSheetId="2">'Hotel CAT B Form (Delegations)'!$A$1:$Z$56</definedName>
    <definedName name="_xlnm.Print_Area" localSheetId="5">'Invoice Delegations'!$A$1:$M$64</definedName>
    <definedName name="_xlnm.Print_Area" localSheetId="6">'Invoice Referees'!$A$1:$M$57</definedName>
    <definedName name="_xlnm.Print_Area" localSheetId="4">'Visa Form'!$B$1:$U$52</definedName>
    <definedName name="EJU" localSheetId="1">'Hotel CAT A Form (Delegations)'!$V$9</definedName>
    <definedName name="EJU" localSheetId="3">'Hotel CAT A Form (Referees)'!$V$9</definedName>
    <definedName name="EJU" localSheetId="2">'Hotel CAT B Form (Delegations)'!$V$9</definedName>
    <definedName name="Non_Of_Comp" localSheetId="1">'Hotel CAT A Form (Delegations)'!$W$9</definedName>
    <definedName name="Non_Of_Comp" localSheetId="3">'Hotel CAT A Form (Referees)'!$W$9</definedName>
    <definedName name="Non_Of_Comp" localSheetId="2">'Hotel CAT B Form (Delegations)'!$W$9</definedName>
    <definedName name="Sgl_BB_A" localSheetId="1">'Hotel CAT A Form (Delegations)'!$R$5</definedName>
    <definedName name="Sgl_BB_A" localSheetId="3">'Hotel CAT A Form (Referees)'!$R$5</definedName>
    <definedName name="Sgl_BB_B" localSheetId="2">'Hotel CAT B Form (Delegations)'!$R$5</definedName>
    <definedName name="Sgl_FB_A" localSheetId="1">'Hotel CAT A Form (Delegations)'!$R$7</definedName>
    <definedName name="Sgl_FB_A" localSheetId="3">'Hotel CAT A Form (Referees)'!$R$7</definedName>
    <definedName name="Sgl_FB_B" localSheetId="2">'Hotel CAT B Form (Delegations)'!$R$7</definedName>
    <definedName name="Sgl_HB_A" localSheetId="1">'Hotel CAT A Form (Delegations)'!$R$6</definedName>
    <definedName name="Sgl_HB_A" localSheetId="3">'Hotel CAT A Form (Referees)'!$R$6</definedName>
    <definedName name="Sgl_HB_B" localSheetId="2">'Hotel CAT B Form (Delegations)'!$R$6</definedName>
    <definedName name="Tpl_BB_A" localSheetId="1">'Hotel CAT A Form (Delegations)'!$T$5</definedName>
    <definedName name="Tpl_BB_A" localSheetId="3">'Hotel CAT A Form (Referees)'!$T$5</definedName>
    <definedName name="Tpl_BB_B" localSheetId="2">'Hotel CAT B Form (Delegations)'!$T$5</definedName>
    <definedName name="Tpl_FB_A" localSheetId="1">'Hotel CAT A Form (Delegations)'!$T$7</definedName>
    <definedName name="Tpl_FB_A" localSheetId="3">'Hotel CAT A Form (Referees)'!$T$7</definedName>
    <definedName name="Tpl_FB_B" localSheetId="2">'Hotel CAT B Form (Delegations)'!$T$7</definedName>
    <definedName name="Tpl_HB_A" localSheetId="1">'Hotel CAT A Form (Delegations)'!$T$6</definedName>
    <definedName name="Tpl_HB_A" localSheetId="3">'Hotel CAT A Form (Referees)'!$T$6</definedName>
    <definedName name="Tpl_HB_B" localSheetId="2">'Hotel CAT B Form (Delegations)'!$T$6</definedName>
    <definedName name="TRF" localSheetId="1">'Hotel CAT A Form (Delegations)'!$X$9</definedName>
    <definedName name="TRF" localSheetId="3">'Hotel CAT A Form (Referees)'!$X$9</definedName>
    <definedName name="TRF" localSheetId="2">'Hotel CAT B Form (Delegations)'!$X$9</definedName>
    <definedName name="Twn_BB_A" localSheetId="1">'Hotel CAT A Form (Delegations)'!$S$5</definedName>
    <definedName name="Twn_BB_A" localSheetId="3">'Hotel CAT A Form (Referees)'!$S$5</definedName>
    <definedName name="Twn_BB_B" localSheetId="2">'Hotel CAT B Form (Delegations)'!$S$5</definedName>
    <definedName name="Twn_FB_A" localSheetId="1">'Hotel CAT A Form (Delegations)'!$S$7</definedName>
    <definedName name="Twn_FB_A" localSheetId="3">'Hotel CAT A Form (Referees)'!$S$7</definedName>
    <definedName name="Twn_FB_B" localSheetId="2">'Hotel CAT B Form (Delegations)'!$S$7</definedName>
    <definedName name="Twn_HB_A" localSheetId="1">'Hotel CAT A Form (Delegations)'!$S$6</definedName>
    <definedName name="Twn_HB_A" localSheetId="3">'Hotel CAT A Form (Referees)'!$S$6</definedName>
    <definedName name="Twn_HB_B" localSheetId="2">'Hotel CAT B Form (Delegations)'!$S$6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9" i="9" l="1"/>
  <c r="Z21" i="9"/>
  <c r="Z20" i="9"/>
  <c r="D19" i="6"/>
  <c r="D24" i="6"/>
  <c r="D23" i="6"/>
  <c r="D21" i="6"/>
  <c r="D17" i="6"/>
  <c r="D16" i="6"/>
  <c r="D15" i="6"/>
  <c r="D25" i="14"/>
  <c r="D24" i="14"/>
  <c r="D23" i="14"/>
  <c r="D21" i="14"/>
  <c r="D20" i="14"/>
  <c r="D19" i="14"/>
  <c r="D17" i="14"/>
  <c r="D16" i="14"/>
  <c r="D15" i="14"/>
  <c r="Z62" i="12"/>
  <c r="B40" i="14"/>
  <c r="L10" i="14"/>
  <c r="B9" i="14"/>
  <c r="L8" i="14"/>
  <c r="L37" i="6"/>
  <c r="W62" i="9"/>
  <c r="Y71" i="9" s="1"/>
  <c r="D31" i="6"/>
  <c r="D30" i="6"/>
  <c r="D25" i="6"/>
  <c r="D20" i="6"/>
  <c r="Z20" i="11"/>
  <c r="V80" i="12"/>
  <c r="I25" i="14" s="1"/>
  <c r="U80" i="12"/>
  <c r="H25" i="14" s="1"/>
  <c r="T80" i="12"/>
  <c r="G25" i="14" s="1"/>
  <c r="S80" i="12"/>
  <c r="F25" i="14" s="1"/>
  <c r="R80" i="12"/>
  <c r="E25" i="14" s="1"/>
  <c r="V78" i="12"/>
  <c r="I24" i="14" s="1"/>
  <c r="U78" i="12"/>
  <c r="H24" i="14" s="1"/>
  <c r="T78" i="12"/>
  <c r="G24" i="14" s="1"/>
  <c r="S78" i="12"/>
  <c r="F24" i="14" s="1"/>
  <c r="R78" i="12"/>
  <c r="E24" i="14" s="1"/>
  <c r="V76" i="12"/>
  <c r="I23" i="14" s="1"/>
  <c r="U76" i="12"/>
  <c r="H23" i="14" s="1"/>
  <c r="T76" i="12"/>
  <c r="G23" i="14" s="1"/>
  <c r="S76" i="12"/>
  <c r="F23" i="14" s="1"/>
  <c r="R76" i="12"/>
  <c r="E23" i="14" s="1"/>
  <c r="V73" i="12"/>
  <c r="I21" i="14" s="1"/>
  <c r="U73" i="12"/>
  <c r="H21" i="14" s="1"/>
  <c r="T73" i="12"/>
  <c r="G21" i="14" s="1"/>
  <c r="S73" i="12"/>
  <c r="F21" i="14" s="1"/>
  <c r="R73" i="12"/>
  <c r="E21" i="14" s="1"/>
  <c r="V71" i="12"/>
  <c r="I20" i="14" s="1"/>
  <c r="U71" i="12"/>
  <c r="H20" i="14" s="1"/>
  <c r="T71" i="12"/>
  <c r="G20" i="14" s="1"/>
  <c r="S71" i="12"/>
  <c r="F20" i="14" s="1"/>
  <c r="R71" i="12"/>
  <c r="E20" i="14" s="1"/>
  <c r="Y69" i="12"/>
  <c r="V69" i="12"/>
  <c r="I19" i="14" s="1"/>
  <c r="U69" i="12"/>
  <c r="H19" i="14" s="1"/>
  <c r="T69" i="12"/>
  <c r="G19" i="14" s="1"/>
  <c r="S69" i="12"/>
  <c r="F19" i="14" s="1"/>
  <c r="R69" i="12"/>
  <c r="E19" i="14" s="1"/>
  <c r="Y68" i="12"/>
  <c r="V66" i="12"/>
  <c r="I17" i="14" s="1"/>
  <c r="U66" i="12"/>
  <c r="H17" i="14" s="1"/>
  <c r="T66" i="12"/>
  <c r="G17" i="14" s="1"/>
  <c r="S66" i="12"/>
  <c r="F17" i="14" s="1"/>
  <c r="R66" i="12"/>
  <c r="E17" i="14" s="1"/>
  <c r="V64" i="12"/>
  <c r="I16" i="14" s="1"/>
  <c r="U64" i="12"/>
  <c r="H16" i="14" s="1"/>
  <c r="T64" i="12"/>
  <c r="G16" i="14" s="1"/>
  <c r="S64" i="12"/>
  <c r="F16" i="14" s="1"/>
  <c r="R64" i="12"/>
  <c r="E16" i="14" s="1"/>
  <c r="Y62" i="12"/>
  <c r="K31" i="14" s="1"/>
  <c r="L31" i="14" s="1"/>
  <c r="X62" i="12"/>
  <c r="K30" i="14" s="1"/>
  <c r="W62" i="12"/>
  <c r="Y71" i="12" s="1"/>
  <c r="V62" i="12"/>
  <c r="I15" i="14" s="1"/>
  <c r="U62" i="12"/>
  <c r="H15" i="14" s="1"/>
  <c r="T62" i="12"/>
  <c r="G15" i="14" s="1"/>
  <c r="S62" i="12"/>
  <c r="F15" i="14" s="1"/>
  <c r="R62" i="12"/>
  <c r="E15" i="14" s="1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Z22" i="12"/>
  <c r="Z21" i="12"/>
  <c r="Z20" i="12"/>
  <c r="O14" i="12"/>
  <c r="O13" i="12"/>
  <c r="H13" i="12"/>
  <c r="B13" i="12"/>
  <c r="O12" i="12"/>
  <c r="U11" i="12"/>
  <c r="O11" i="12"/>
  <c r="H11" i="12"/>
  <c r="B11" i="12"/>
  <c r="V80" i="11"/>
  <c r="U80" i="11"/>
  <c r="T80" i="11"/>
  <c r="S80" i="11"/>
  <c r="R80" i="11"/>
  <c r="V78" i="11"/>
  <c r="U78" i="11"/>
  <c r="T78" i="11"/>
  <c r="S78" i="11"/>
  <c r="R78" i="11"/>
  <c r="V76" i="11"/>
  <c r="U76" i="11"/>
  <c r="T76" i="11"/>
  <c r="S76" i="11"/>
  <c r="R76" i="11"/>
  <c r="V73" i="11"/>
  <c r="U73" i="11"/>
  <c r="T73" i="11"/>
  <c r="S73" i="11"/>
  <c r="R73" i="11"/>
  <c r="V71" i="11"/>
  <c r="U71" i="11"/>
  <c r="T71" i="11"/>
  <c r="S71" i="11"/>
  <c r="R71" i="11"/>
  <c r="Y69" i="11"/>
  <c r="V69" i="11"/>
  <c r="U69" i="11"/>
  <c r="T69" i="11"/>
  <c r="S69" i="11"/>
  <c r="R69" i="11"/>
  <c r="Y68" i="11"/>
  <c r="V66" i="11"/>
  <c r="U66" i="11"/>
  <c r="T66" i="11"/>
  <c r="S66" i="11"/>
  <c r="R66" i="11"/>
  <c r="V64" i="11"/>
  <c r="I31" i="6" s="1"/>
  <c r="U64" i="11"/>
  <c r="H31" i="6" s="1"/>
  <c r="T64" i="11"/>
  <c r="G31" i="6" s="1"/>
  <c r="S64" i="11"/>
  <c r="F31" i="6" s="1"/>
  <c r="R64" i="11"/>
  <c r="E31" i="6" s="1"/>
  <c r="Z62" i="11"/>
  <c r="Y62" i="11"/>
  <c r="X62" i="11"/>
  <c r="W62" i="11"/>
  <c r="Y71" i="11" s="1"/>
  <c r="V62" i="11"/>
  <c r="I30" i="6" s="1"/>
  <c r="U62" i="11"/>
  <c r="H30" i="6" s="1"/>
  <c r="T62" i="11"/>
  <c r="G30" i="6" s="1"/>
  <c r="S62" i="11"/>
  <c r="F30" i="6" s="1"/>
  <c r="R62" i="11"/>
  <c r="E30" i="6" s="1"/>
  <c r="F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B23" i="1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Z22" i="11"/>
  <c r="Z21" i="11"/>
  <c r="O14" i="11"/>
  <c r="O13" i="11"/>
  <c r="H13" i="11"/>
  <c r="B13" i="11"/>
  <c r="O12" i="11"/>
  <c r="U11" i="11"/>
  <c r="O11" i="11"/>
  <c r="H11" i="11"/>
  <c r="B11" i="11"/>
  <c r="T62" i="9"/>
  <c r="G15" i="6" s="1"/>
  <c r="Y68" i="9"/>
  <c r="Z62" i="9"/>
  <c r="C42" i="6" s="1"/>
  <c r="D42" i="6" s="1"/>
  <c r="Y62" i="9"/>
  <c r="X62" i="9"/>
  <c r="V80" i="9"/>
  <c r="I25" i="6" s="1"/>
  <c r="U80" i="9"/>
  <c r="H25" i="6" s="1"/>
  <c r="T80" i="9"/>
  <c r="G25" i="6" s="1"/>
  <c r="S80" i="9"/>
  <c r="F25" i="6" s="1"/>
  <c r="R80" i="9"/>
  <c r="E25" i="6" s="1"/>
  <c r="V78" i="9"/>
  <c r="I24" i="6" s="1"/>
  <c r="U78" i="9"/>
  <c r="H24" i="6" s="1"/>
  <c r="T78" i="9"/>
  <c r="G24" i="6" s="1"/>
  <c r="S78" i="9"/>
  <c r="F24" i="6" s="1"/>
  <c r="R78" i="9"/>
  <c r="E24" i="6" s="1"/>
  <c r="V76" i="9"/>
  <c r="I23" i="6" s="1"/>
  <c r="U76" i="9"/>
  <c r="H23" i="6" s="1"/>
  <c r="T76" i="9"/>
  <c r="G23" i="6" s="1"/>
  <c r="S76" i="9"/>
  <c r="F23" i="6" s="1"/>
  <c r="R76" i="9"/>
  <c r="E23" i="6" s="1"/>
  <c r="U66" i="9"/>
  <c r="H17" i="6" s="1"/>
  <c r="T66" i="9"/>
  <c r="G17" i="6" s="1"/>
  <c r="S66" i="9"/>
  <c r="F17" i="6" s="1"/>
  <c r="R66" i="9"/>
  <c r="E17" i="6" s="1"/>
  <c r="V64" i="9"/>
  <c r="I16" i="6" s="1"/>
  <c r="U64" i="9"/>
  <c r="H16" i="6" s="1"/>
  <c r="T64" i="9"/>
  <c r="G16" i="6" s="1"/>
  <c r="V62" i="9"/>
  <c r="I15" i="6" s="1"/>
  <c r="U62" i="9"/>
  <c r="H15" i="6" s="1"/>
  <c r="S62" i="9"/>
  <c r="F15" i="6" s="1"/>
  <c r="R62" i="9"/>
  <c r="E15" i="6" s="1"/>
  <c r="J24" i="6" l="1"/>
  <c r="L24" i="6" s="1"/>
  <c r="Z49" i="12"/>
  <c r="J25" i="6"/>
  <c r="L25" i="6" s="1"/>
  <c r="Z49" i="11"/>
  <c r="J17" i="14"/>
  <c r="L17" i="14" s="1"/>
  <c r="J20" i="14"/>
  <c r="L20" i="14" s="1"/>
  <c r="J25" i="14"/>
  <c r="L25" i="14" s="1"/>
  <c r="J23" i="14"/>
  <c r="L23" i="14" s="1"/>
  <c r="K32" i="14"/>
  <c r="K38" i="6"/>
  <c r="K36" i="6"/>
  <c r="L36" i="6" s="1"/>
  <c r="J15" i="14"/>
  <c r="J16" i="14"/>
  <c r="L16" i="14" s="1"/>
  <c r="J24" i="14"/>
  <c r="L24" i="14" s="1"/>
  <c r="J21" i="14"/>
  <c r="L21" i="14" s="1"/>
  <c r="L30" i="14"/>
  <c r="L32" i="14" s="1"/>
  <c r="J19" i="14"/>
  <c r="L19" i="14" s="1"/>
  <c r="D30" i="14"/>
  <c r="D31" i="14" s="1"/>
  <c r="D36" i="6"/>
  <c r="Z48" i="12"/>
  <c r="Z48" i="11"/>
  <c r="Z50" i="12" l="1"/>
  <c r="Z50" i="11"/>
  <c r="K39" i="6"/>
  <c r="J26" i="14"/>
  <c r="L15" i="14"/>
  <c r="L26" i="14" s="1"/>
  <c r="E30" i="14"/>
  <c r="E31" i="14" s="1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23" i="9"/>
  <c r="Z22" i="9"/>
  <c r="F47" i="9"/>
  <c r="L37" i="14" l="1"/>
  <c r="Z48" i="9"/>
  <c r="B47" i="6"/>
  <c r="B11" i="9" l="1"/>
  <c r="U11" i="9"/>
  <c r="D37" i="6" l="1"/>
  <c r="E37" i="6" s="1"/>
  <c r="Z49" i="9" l="1"/>
  <c r="L39" i="14" s="1"/>
  <c r="L41" i="14" s="1"/>
  <c r="D38" i="6"/>
  <c r="E36" i="6"/>
  <c r="E38" i="6" s="1"/>
  <c r="L46" i="6" l="1"/>
  <c r="Z50" i="9"/>
  <c r="V73" i="9"/>
  <c r="I21" i="6" s="1"/>
  <c r="U73" i="9"/>
  <c r="H21" i="6" s="1"/>
  <c r="T73" i="9"/>
  <c r="G21" i="6" s="1"/>
  <c r="S73" i="9"/>
  <c r="F21" i="6" s="1"/>
  <c r="R73" i="9"/>
  <c r="E21" i="6" s="1"/>
  <c r="V71" i="9"/>
  <c r="I20" i="6" s="1"/>
  <c r="U71" i="9"/>
  <c r="H20" i="6" s="1"/>
  <c r="T71" i="9"/>
  <c r="G20" i="6" s="1"/>
  <c r="S71" i="9"/>
  <c r="F20" i="6" s="1"/>
  <c r="R71" i="9"/>
  <c r="E20" i="6" s="1"/>
  <c r="J20" i="6" s="1"/>
  <c r="L20" i="6" s="1"/>
  <c r="V69" i="9"/>
  <c r="I19" i="6" s="1"/>
  <c r="U69" i="9"/>
  <c r="H19" i="6" s="1"/>
  <c r="T69" i="9"/>
  <c r="G19" i="6" s="1"/>
  <c r="S69" i="9"/>
  <c r="F19" i="6" s="1"/>
  <c r="R69" i="9"/>
  <c r="E19" i="6" s="1"/>
  <c r="O14" i="9"/>
  <c r="O13" i="9"/>
  <c r="J21" i="6" l="1"/>
  <c r="L21" i="6" s="1"/>
  <c r="J30" i="6"/>
  <c r="J31" i="6"/>
  <c r="L31" i="6" s="1"/>
  <c r="J23" i="6"/>
  <c r="L23" i="6" s="1"/>
  <c r="J19" i="6"/>
  <c r="L19" i="6" s="1"/>
  <c r="J15" i="6"/>
  <c r="L30" i="6" l="1"/>
  <c r="L32" i="6" s="1"/>
  <c r="J32" i="6"/>
  <c r="L15" i="6"/>
  <c r="R64" i="9"/>
  <c r="E16" i="6" s="1"/>
  <c r="S64" i="9"/>
  <c r="F16" i="6" s="1"/>
  <c r="V66" i="9"/>
  <c r="I17" i="6" s="1"/>
  <c r="J17" i="6" s="1"/>
  <c r="L17" i="6" s="1"/>
  <c r="J16" i="6" l="1"/>
  <c r="O12" i="9"/>
  <c r="O11" i="9"/>
  <c r="L16" i="6" l="1"/>
  <c r="L26" i="6" s="1"/>
  <c r="J26" i="6"/>
  <c r="E13" i="10"/>
  <c r="E11" i="10" l="1"/>
  <c r="D51" i="10" l="1"/>
  <c r="H13" i="9" l="1"/>
  <c r="H11" i="9"/>
  <c r="B13" i="9"/>
  <c r="B9" i="6"/>
  <c r="L10" i="6" l="1"/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L38" i="6" l="1"/>
  <c r="L39" i="6" s="1"/>
  <c r="L44" i="6" s="1"/>
  <c r="L48" i="6" s="1"/>
  <c r="L8" i="6"/>
</calcChain>
</file>

<file path=xl/sharedStrings.xml><?xml version="1.0" encoding="utf-8"?>
<sst xmlns="http://schemas.openxmlformats.org/spreadsheetml/2006/main" count="621" uniqueCount="135">
  <si>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</si>
  <si>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</si>
  <si>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</si>
  <si>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</si>
  <si>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</si>
  <si>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</si>
  <si>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</si>
  <si>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</si>
  <si>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</si>
  <si>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</si>
  <si>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</si>
  <si>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</si>
  <si>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</si>
  <si>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</si>
  <si>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</si>
  <si>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</si>
  <si>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</si>
  <si>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</si>
  <si>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</si>
  <si>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</si>
  <si>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</si>
  <si>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</si>
  <si>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</si>
  <si>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</si>
  <si>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</si>
  <si>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</si>
  <si>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</si>
  <si>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</si>
  <si>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</si>
  <si>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</si>
  <si>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</si>
  <si>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</si>
  <si>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</si>
  <si>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</si>
  <si>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</si>
  <si>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</si>
  <si>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</si>
  <si>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no refund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</si>
  <si>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</si>
  <si>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</si>
  <si>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</si>
  <si>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</si>
  <si>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</si>
  <si>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</si>
  <si>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</si>
  <si>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</si>
  <si>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</si>
  <si>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</si>
  <si>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</si>
  <si>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</si>
  <si>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</si>
  <si>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</si>
  <si>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</si>
  <si>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</si>
  <si>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</si>
  <si>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</si>
  <si>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</si>
  <si>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</si>
  <si>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</si>
  <si>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</si>
  <si>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</si>
  <si>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</si>
  <si>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</si>
  <si>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</si>
  <si>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</si>
  <si>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</si>
  <si>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</si>
  <si>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</si>
  <si>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</si>
  <si>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</si>
  <si>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</si>
  <si>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</si>
  <si>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</si>
  <si>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Competition</t>
  </si>
  <si>
    <t>Airport Transfers</t>
  </si>
  <si>
    <t>-52 kg</t>
  </si>
  <si>
    <t>YES</t>
  </si>
  <si>
    <t>Total EJU Fee</t>
  </si>
  <si>
    <t>Per Athlete</t>
  </si>
  <si>
    <t>TOTAL</t>
  </si>
  <si>
    <t>Attention!!!
Forms must be sent in Excel format</t>
  </si>
  <si>
    <t>Total Nights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</si>
  <si>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</si>
  <si>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</si>
  <si>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</si>
  <si>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Sex</t>
  </si>
  <si>
    <t>Yes</t>
  </si>
  <si>
    <t>M</t>
  </si>
  <si>
    <t>FEE</t>
  </si>
  <si>
    <t>2675-285 Odivelas</t>
  </si>
  <si>
    <t>CATEGORY B</t>
  </si>
  <si>
    <t>TC</t>
  </si>
  <si>
    <t>hoje</t>
  </si>
  <si>
    <t>F</t>
  </si>
  <si>
    <t>Total with Surcharge</t>
  </si>
  <si>
    <t>Address:</t>
  </si>
  <si>
    <t>* optional</t>
  </si>
  <si>
    <t>Federation Address:*</t>
  </si>
  <si>
    <t>n.a.</t>
  </si>
  <si>
    <t>ESCup_POR</t>
  </si>
  <si>
    <t>Odivelas,</t>
  </si>
  <si>
    <r>
      <t xml:space="preserve">Hotel 
</t>
    </r>
    <r>
      <rPr>
        <b/>
        <sz val="14"/>
        <color theme="0"/>
        <rFont val="Calibri"/>
        <family val="2"/>
      </rPr>
      <t>Training Camp (FB) per person/night</t>
    </r>
  </si>
  <si>
    <t>Competition Nights</t>
  </si>
  <si>
    <t>HB</t>
  </si>
  <si>
    <t>FB</t>
  </si>
  <si>
    <t>BB</t>
  </si>
  <si>
    <t>Transfer</t>
  </si>
  <si>
    <t>per way/person</t>
  </si>
  <si>
    <t>Transfers</t>
  </si>
  <si>
    <t>Triple</t>
  </si>
  <si>
    <t>Airport-Hotel</t>
  </si>
  <si>
    <t>Hotel-Airport</t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</si>
  <si>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NOC Country ”ESCup2023”</t>
    </r>
  </si>
  <si>
    <r>
      <t xml:space="preserve">Return before </t>
    </r>
    <r>
      <rPr>
        <b/>
        <sz val="18"/>
        <color rgb="FFFF0000"/>
        <rFont val="Calibri"/>
        <family val="2"/>
      </rPr>
      <t xml:space="preserve">September 6th 2024 </t>
    </r>
    <r>
      <rPr>
        <b/>
        <sz val="18"/>
        <rFont val="Calibri"/>
        <family val="2"/>
      </rPr>
      <t>to</t>
    </r>
  </si>
  <si>
    <t>10% surcharge</t>
  </si>
  <si>
    <t>Till September 6th</t>
  </si>
  <si>
    <t>From September 6th to September 13th</t>
  </si>
  <si>
    <t>After September 13th</t>
  </si>
  <si>
    <t>75% refund</t>
  </si>
  <si>
    <r>
      <t xml:space="preserve">Hotel CAT A
</t>
    </r>
    <r>
      <rPr>
        <b/>
        <sz val="14"/>
        <color rgb="FFFF0000"/>
        <rFont val="Calibri"/>
        <family val="2"/>
      </rPr>
      <t>Competition nights per person/night</t>
    </r>
  </si>
  <si>
    <r>
      <t xml:space="preserve">Hotel CAT B
</t>
    </r>
    <r>
      <rPr>
        <b/>
        <sz val="14"/>
        <color rgb="FFFF0000"/>
        <rFont val="Calibri"/>
        <family val="2"/>
      </rPr>
      <t>Competition nights per person/night</t>
    </r>
  </si>
  <si>
    <t>N/A</t>
  </si>
  <si>
    <r>
      <t xml:space="preserve">Return before </t>
    </r>
    <r>
      <rPr>
        <b/>
        <sz val="16"/>
        <color rgb="FFFF0000"/>
        <rFont val="Calibri"/>
        <family val="2"/>
      </rPr>
      <t>September 6th 2024</t>
    </r>
    <r>
      <rPr>
        <b/>
        <sz val="16"/>
        <color theme="1"/>
        <rFont val="Calibri"/>
        <family val="2"/>
      </rPr>
      <t xml:space="preserve"> to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</si>
  <si>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NOC Country “ESCup2024“</t>
    </r>
  </si>
  <si>
    <r>
      <t xml:space="preserve">10% Surcharge
</t>
    </r>
    <r>
      <rPr>
        <b/>
        <sz val="12"/>
        <color theme="1"/>
        <rFont val="Calibri"/>
        <family val="2"/>
      </rPr>
      <t>(reservations after September 6th)</t>
    </r>
  </si>
  <si>
    <t>Hotel Delegations</t>
  </si>
  <si>
    <t>CATEGORY A</t>
  </si>
  <si>
    <t>Hotel Referees</t>
  </si>
  <si>
    <t>REF ESCup_POR</t>
  </si>
  <si>
    <t>João</t>
  </si>
  <si>
    <t>Guerra</t>
  </si>
  <si>
    <t>Referee</t>
  </si>
  <si>
    <t>Paula</t>
  </si>
  <si>
    <t>Saldanha</t>
  </si>
  <si>
    <t>Twin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</si>
</sst>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</numFmts>
  <fonts count="72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0"/>
      <color theme="0"/>
      <name val="Verdana"/>
      <family val="2"/>
    </font>
    <font>
      <b/>
      <sz val="10"/>
      <color indexed="8"/>
      <name val="Calibri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rgb="FF000118"/>
      <name val="Arial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35" fillId="0" borderId="5"/>
    <xf numFmtId="0" fontId="1" fillId="0" borderId="5"/>
    <xf numFmtId="0" fontId="47" fillId="0" borderId="5" applyBorder="0" applyProtection="0"/>
    <xf numFmtId="0" fontId="47" fillId="0" borderId="5"/>
    <xf numFmtId="0" fontId="51" fillId="0" borderId="5"/>
  </cellStyleXfs>
  <cellXfs count="559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64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1" fillId="0" borderId="0" xfId="0" applyFont="1" applyAlignment="1">
      <alignment horizontal="center"/>
    </xf>
    <xf numFmtId="1" fontId="5" fillId="0" borderId="0" xfId="0" applyNumberFormat="1" applyFont="1"/>
    <xf numFmtId="49" fontId="22" fillId="0" borderId="0" xfId="0" applyNumberFormat="1" applyFont="1" applyAlignment="1">
      <alignment horizontal="left" vertical="center"/>
    </xf>
    <xf numFmtId="0" fontId="20" fillId="0" borderId="0" xfId="0" applyFont="1"/>
    <xf numFmtId="49" fontId="20" fillId="0" borderId="0" xfId="0" applyNumberFormat="1" applyFont="1"/>
    <xf numFmtId="0" fontId="21" fillId="0" borderId="0" xfId="0" applyFont="1" applyAlignment="1">
      <alignment horizontal="right"/>
    </xf>
    <xf numFmtId="1" fontId="21" fillId="0" borderId="0" xfId="0" applyNumberFormat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1" xfId="0" applyFont="1" applyBorder="1" applyAlignment="1">
      <alignment horizontal="center" vertical="center" wrapText="1"/>
    </xf>
    <xf numFmtId="1" fontId="21" fillId="0" borderId="72" xfId="0" applyNumberFormat="1" applyFont="1" applyBorder="1" applyAlignment="1">
      <alignment horizontal="center" vertical="center" wrapText="1"/>
    </xf>
    <xf numFmtId="6" fontId="20" fillId="0" borderId="72" xfId="0" applyNumberFormat="1" applyFont="1" applyBorder="1" applyAlignment="1">
      <alignment horizontal="center" vertical="center"/>
    </xf>
    <xf numFmtId="169" fontId="20" fillId="8" borderId="72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1" fillId="0" borderId="5" xfId="0" applyNumberFormat="1" applyFont="1" applyBorder="1" applyAlignment="1">
      <alignment vertical="center"/>
    </xf>
    <xf numFmtId="0" fontId="33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0" fillId="8" borderId="7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0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1" fillId="0" borderId="0" xfId="0" applyNumberFormat="1" applyFont="1" applyAlignment="1">
      <alignment horizontal="left"/>
    </xf>
    <xf numFmtId="0" fontId="24" fillId="0" borderId="0" xfId="0" applyFont="1" applyFill="1" applyAlignment="1"/>
    <xf numFmtId="0" fontId="38" fillId="0" borderId="5" xfId="1" applyFont="1" applyFill="1" applyAlignment="1">
      <alignment horizontal="left" vertical="center"/>
    </xf>
    <xf numFmtId="0" fontId="39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37" fillId="0" borderId="79" xfId="2" applyFont="1" applyBorder="1" applyAlignment="1" applyProtection="1"/>
    <xf numFmtId="0" fontId="37" fillId="0" borderId="5" xfId="2" applyFont="1" applyBorder="1" applyAlignment="1" applyProtection="1"/>
    <xf numFmtId="0" fontId="1" fillId="0" borderId="5" xfId="2" applyBorder="1" applyAlignment="1" applyProtection="1"/>
    <xf numFmtId="0" fontId="43" fillId="0" borderId="5" xfId="2" applyFont="1" applyProtection="1"/>
    <xf numFmtId="0" fontId="37" fillId="0" borderId="73" xfId="2" applyFont="1" applyBorder="1" applyAlignment="1" applyProtection="1">
      <alignment horizontal="center" vertical="center"/>
    </xf>
    <xf numFmtId="0" fontId="14" fillId="0" borderId="73" xfId="2" applyFont="1" applyBorder="1" applyAlignment="1" applyProtection="1">
      <alignment horizontal="center" vertical="center" wrapText="1"/>
    </xf>
    <xf numFmtId="0" fontId="1" fillId="0" borderId="73" xfId="2" applyBorder="1" applyAlignment="1" applyProtection="1">
      <alignment horizontal="center" vertical="center"/>
    </xf>
    <xf numFmtId="14" fontId="4" fillId="0" borderId="73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46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1" xfId="2" applyBorder="1" applyProtection="1">
      <protection locked="0"/>
    </xf>
    <xf numFmtId="164" fontId="10" fillId="10" borderId="7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0" fillId="0" borderId="5" xfId="0" applyFont="1" applyBorder="1" applyAlignment="1"/>
    <xf numFmtId="0" fontId="53" fillId="0" borderId="85" xfId="0" applyFont="1" applyBorder="1" applyAlignment="1">
      <alignment horizontal="center" vertical="center"/>
    </xf>
    <xf numFmtId="0" fontId="20" fillId="0" borderId="5" xfId="0" applyFont="1" applyBorder="1" applyAlignment="1"/>
    <xf numFmtId="0" fontId="21" fillId="0" borderId="5" xfId="0" applyFont="1" applyBorder="1" applyAlignment="1"/>
    <xf numFmtId="0" fontId="0" fillId="0" borderId="0" xfId="0" applyFont="1" applyFill="1" applyAlignment="1"/>
    <xf numFmtId="0" fontId="25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64" fontId="10" fillId="0" borderId="72" xfId="0" applyNumberFormat="1" applyFont="1" applyFill="1" applyBorder="1" applyAlignment="1">
      <alignment horizontal="center" vertical="center" wrapText="1"/>
    </xf>
    <xf numFmtId="167" fontId="50" fillId="12" borderId="72" xfId="4" applyNumberFormat="1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center" vertical="center"/>
    </xf>
    <xf numFmtId="167" fontId="50" fillId="0" borderId="5" xfId="4" applyNumberFormat="1" applyFont="1" applyFill="1" applyBorder="1" applyAlignment="1">
      <alignment horizontal="center" vertical="center"/>
    </xf>
    <xf numFmtId="164" fontId="10" fillId="12" borderId="72" xfId="0" applyNumberFormat="1" applyFont="1" applyFill="1" applyBorder="1" applyAlignment="1">
      <alignment horizontal="center" vertical="center" wrapText="1"/>
    </xf>
    <xf numFmtId="0" fontId="20" fillId="0" borderId="88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top" wrapText="1"/>
    </xf>
    <xf numFmtId="6" fontId="20" fillId="0" borderId="5" xfId="0" applyNumberFormat="1" applyFont="1" applyFill="1" applyBorder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49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14" fontId="20" fillId="0" borderId="77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1" fillId="0" borderId="76" xfId="0" applyNumberFormat="1" applyFont="1" applyBorder="1" applyAlignment="1">
      <alignment horizontal="center" vertical="center" wrapText="1"/>
    </xf>
    <xf numFmtId="14" fontId="25" fillId="0" borderId="72" xfId="0" applyNumberFormat="1" applyFont="1" applyFill="1" applyBorder="1" applyAlignment="1">
      <alignment horizontal="center" vertical="center" wrapText="1"/>
    </xf>
    <xf numFmtId="14" fontId="13" fillId="10" borderId="22" xfId="0" applyNumberFormat="1" applyFont="1" applyFill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50" fillId="0" borderId="88" xfId="4" applyFont="1" applyFill="1" applyBorder="1" applyAlignment="1">
      <alignment horizontal="center" vertical="center"/>
    </xf>
    <xf numFmtId="167" fontId="50" fillId="0" borderId="88" xfId="4" applyNumberFormat="1" applyFont="1" applyFill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14" fontId="18" fillId="15" borderId="10" xfId="0" applyNumberFormat="1" applyFont="1" applyFill="1" applyBorder="1" applyAlignment="1">
      <alignment horizontal="center" vertical="center" wrapText="1"/>
    </xf>
    <xf numFmtId="1" fontId="3" fillId="15" borderId="10" xfId="0" applyNumberFormat="1" applyFont="1" applyFill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/>
    </xf>
    <xf numFmtId="6" fontId="20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4" fontId="20" fillId="0" borderId="88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Alignment="1">
      <alignment horizontal="left" vertical="center" wrapText="1"/>
    </xf>
    <xf numFmtId="1" fontId="20" fillId="8" borderId="77" xfId="0" applyNumberFormat="1" applyFont="1" applyFill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4" fontId="18" fillId="0" borderId="6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34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0" fillId="0" borderId="5" xfId="0" applyNumberFormat="1" applyFont="1" applyFill="1" applyBorder="1" applyAlignment="1">
      <alignment horizontal="center" vertical="center"/>
    </xf>
    <xf numFmtId="169" fontId="20" fillId="0" borderId="5" xfId="0" applyNumberFormat="1" applyFont="1" applyFill="1" applyBorder="1" applyAlignment="1">
      <alignment horizontal="center" vertical="center"/>
    </xf>
    <xf numFmtId="0" fontId="0" fillId="0" borderId="79" xfId="0" applyFont="1" applyBorder="1" applyAlignment="1"/>
    <xf numFmtId="14" fontId="20" fillId="0" borderId="86" xfId="0" applyNumberFormat="1" applyFont="1" applyBorder="1" applyAlignment="1">
      <alignment horizontal="center" vertical="center"/>
    </xf>
    <xf numFmtId="6" fontId="20" fillId="0" borderId="75" xfId="0" applyNumberFormat="1" applyFont="1" applyBorder="1" applyAlignment="1">
      <alignment horizontal="center" vertical="center"/>
    </xf>
    <xf numFmtId="0" fontId="58" fillId="0" borderId="79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8" fontId="14" fillId="3" borderId="117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9" fillId="0" borderId="0" xfId="0" applyFont="1" applyFill="1" applyAlignment="1"/>
    <xf numFmtId="0" fontId="18" fillId="0" borderId="31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14" fontId="20" fillId="0" borderId="5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2" borderId="35" xfId="0" applyFont="1" applyFill="1" applyBorder="1" applyAlignment="1">
      <alignment horizontal="center" vertical="center"/>
    </xf>
    <xf numFmtId="0" fontId="65" fillId="4" borderId="36" xfId="0" applyFont="1" applyFill="1" applyBorder="1" applyAlignment="1">
      <alignment horizontal="left" vertical="center"/>
    </xf>
    <xf numFmtId="0" fontId="65" fillId="7" borderId="37" xfId="0" applyFont="1" applyFill="1" applyBorder="1" applyAlignment="1">
      <alignment horizontal="left" vertical="center"/>
    </xf>
    <xf numFmtId="0" fontId="64" fillId="3" borderId="108" xfId="0" applyFont="1" applyFill="1" applyBorder="1" applyAlignment="1">
      <alignment horizontal="center" vertical="center"/>
    </xf>
    <xf numFmtId="0" fontId="64" fillId="3" borderId="106" xfId="0" applyFont="1" applyFill="1" applyBorder="1" applyAlignment="1">
      <alignment horizontal="center" vertical="center"/>
    </xf>
    <xf numFmtId="14" fontId="64" fillId="2" borderId="38" xfId="0" applyNumberFormat="1" applyFont="1" applyFill="1" applyBorder="1" applyAlignment="1">
      <alignment horizontal="center" vertical="center"/>
    </xf>
    <xf numFmtId="20" fontId="64" fillId="2" borderId="39" xfId="0" applyNumberFormat="1" applyFont="1" applyFill="1" applyBorder="1" applyAlignment="1">
      <alignment horizontal="center" vertical="center"/>
    </xf>
    <xf numFmtId="14" fontId="64" fillId="2" borderId="42" xfId="0" applyNumberFormat="1" applyFont="1" applyFill="1" applyBorder="1" applyAlignment="1">
      <alignment horizontal="center" vertical="center"/>
    </xf>
    <xf numFmtId="14" fontId="64" fillId="2" borderId="43" xfId="0" applyNumberFormat="1" applyFont="1" applyFill="1" applyBorder="1" applyAlignment="1">
      <alignment horizontal="center" vertical="center"/>
    </xf>
    <xf numFmtId="14" fontId="64" fillId="6" borderId="65" xfId="0" applyNumberFormat="1" applyFont="1" applyFill="1" applyBorder="1" applyAlignment="1">
      <alignment horizontal="center" vertical="center"/>
    </xf>
    <xf numFmtId="14" fontId="64" fillId="4" borderId="54" xfId="0" applyNumberFormat="1" applyFont="1" applyFill="1" applyBorder="1" applyAlignment="1">
      <alignment horizontal="center" vertical="center"/>
    </xf>
    <xf numFmtId="14" fontId="64" fillId="4" borderId="55" xfId="0" applyNumberFormat="1" applyFont="1" applyFill="1" applyBorder="1" applyAlignment="1">
      <alignment horizontal="center" vertical="center"/>
    </xf>
    <xf numFmtId="167" fontId="67" fillId="9" borderId="116" xfId="0" applyNumberFormat="1" applyFont="1" applyFill="1" applyBorder="1" applyAlignment="1" applyProtection="1">
      <alignment horizontal="right" vertical="center" wrapText="1"/>
    </xf>
    <xf numFmtId="0" fontId="63" fillId="0" borderId="0" xfId="0" applyFont="1" applyAlignment="1">
      <alignment horizontal="center" vertical="center" wrapText="1"/>
    </xf>
    <xf numFmtId="0" fontId="63" fillId="0" borderId="5" xfId="0" applyFont="1" applyBorder="1" applyAlignment="1">
      <alignment horizontal="center" vertical="center"/>
    </xf>
    <xf numFmtId="0" fontId="68" fillId="0" borderId="0" xfId="0" applyFont="1" applyAlignment="1"/>
    <xf numFmtId="0" fontId="64" fillId="0" borderId="0" xfId="0" applyFont="1" applyAlignment="1">
      <alignment vertical="center"/>
    </xf>
    <xf numFmtId="0" fontId="64" fillId="2" borderId="47" xfId="0" applyFont="1" applyFill="1" applyBorder="1" applyAlignment="1">
      <alignment horizontal="center" vertical="center"/>
    </xf>
    <xf numFmtId="0" fontId="65" fillId="4" borderId="48" xfId="0" applyFont="1" applyFill="1" applyBorder="1" applyAlignment="1">
      <alignment horizontal="left" vertical="center"/>
    </xf>
    <xf numFmtId="0" fontId="65" fillId="7" borderId="49" xfId="0" applyFont="1" applyFill="1" applyBorder="1" applyAlignment="1">
      <alignment horizontal="left" vertical="center"/>
    </xf>
    <xf numFmtId="0" fontId="64" fillId="3" borderId="109" xfId="0" applyFont="1" applyFill="1" applyBorder="1" applyAlignment="1">
      <alignment horizontal="center" vertical="center"/>
    </xf>
    <xf numFmtId="0" fontId="64" fillId="3" borderId="104" xfId="0" quotePrefix="1" applyFont="1" applyFill="1" applyBorder="1" applyAlignment="1">
      <alignment horizontal="center" vertical="center"/>
    </xf>
    <xf numFmtId="14" fontId="64" fillId="2" borderId="12" xfId="0" applyNumberFormat="1" applyFont="1" applyFill="1" applyBorder="1" applyAlignment="1">
      <alignment horizontal="center" vertical="center"/>
    </xf>
    <xf numFmtId="20" fontId="64" fillId="2" borderId="13" xfId="0" applyNumberFormat="1" applyFont="1" applyFill="1" applyBorder="1" applyAlignment="1">
      <alignment horizontal="center" vertical="center"/>
    </xf>
    <xf numFmtId="14" fontId="64" fillId="2" borderId="49" xfId="0" applyNumberFormat="1" applyFont="1" applyFill="1" applyBorder="1" applyAlignment="1">
      <alignment horizontal="center" vertical="center"/>
    </xf>
    <xf numFmtId="14" fontId="64" fillId="2" borderId="69" xfId="0" applyNumberFormat="1" applyFont="1" applyFill="1" applyBorder="1" applyAlignment="1">
      <alignment horizontal="center" vertical="center"/>
    </xf>
    <xf numFmtId="14" fontId="64" fillId="6" borderId="66" xfId="0" applyNumberFormat="1" applyFont="1" applyFill="1" applyBorder="1" applyAlignment="1">
      <alignment horizontal="center" vertical="center"/>
    </xf>
    <xf numFmtId="14" fontId="64" fillId="4" borderId="68" xfId="0" applyNumberFormat="1" applyFont="1" applyFill="1" applyBorder="1" applyAlignment="1">
      <alignment horizontal="center" vertical="center"/>
    </xf>
    <xf numFmtId="14" fontId="64" fillId="4" borderId="70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52" xfId="0" applyFont="1" applyBorder="1" applyAlignment="1">
      <alignment horizontal="center" vertical="center"/>
    </xf>
    <xf numFmtId="0" fontId="57" fillId="4" borderId="52" xfId="0" applyFont="1" applyFill="1" applyBorder="1" applyAlignment="1" applyProtection="1">
      <alignment horizontal="center" vertical="center" wrapText="1"/>
      <protection locked="0"/>
    </xf>
    <xf numFmtId="0" fontId="57" fillId="2" borderId="53" xfId="0" applyFont="1" applyFill="1" applyBorder="1" applyAlignment="1" applyProtection="1">
      <alignment horizontal="left" vertical="center"/>
      <protection locked="0"/>
    </xf>
    <xf numFmtId="0" fontId="57" fillId="3" borderId="108" xfId="0" applyFont="1" applyFill="1" applyBorder="1" applyAlignment="1" applyProtection="1">
      <alignment horizontal="center" vertical="center"/>
      <protection locked="0"/>
    </xf>
    <xf numFmtId="0" fontId="57" fillId="3" borderId="27" xfId="0" quotePrefix="1" applyFont="1" applyFill="1" applyBorder="1" applyAlignment="1" applyProtection="1">
      <alignment horizontal="center" vertical="center"/>
      <protection locked="0"/>
    </xf>
    <xf numFmtId="14" fontId="57" fillId="2" borderId="52" xfId="0" applyNumberFormat="1" applyFont="1" applyFill="1" applyBorder="1" applyAlignment="1" applyProtection="1">
      <alignment horizontal="center" vertical="center"/>
      <protection locked="0"/>
    </xf>
    <xf numFmtId="14" fontId="57" fillId="2" borderId="54" xfId="0" applyNumberFormat="1" applyFont="1" applyFill="1" applyBorder="1" applyAlignment="1" applyProtection="1">
      <alignment horizontal="center" vertical="center"/>
      <protection locked="0"/>
    </xf>
    <xf numFmtId="14" fontId="57" fillId="2" borderId="53" xfId="0" applyNumberFormat="1" applyFont="1" applyFill="1" applyBorder="1" applyAlignment="1" applyProtection="1">
      <alignment horizontal="center" vertical="center"/>
      <protection locked="0"/>
    </xf>
    <xf numFmtId="14" fontId="57" fillId="2" borderId="46" xfId="0" applyNumberFormat="1" applyFont="1" applyFill="1" applyBorder="1" applyAlignment="1" applyProtection="1">
      <alignment horizontal="center" vertical="center"/>
      <protection locked="0"/>
    </xf>
    <xf numFmtId="14" fontId="57" fillId="6" borderId="65" xfId="0" applyNumberFormat="1" applyFont="1" applyFill="1" applyBorder="1" applyAlignment="1" applyProtection="1">
      <alignment horizontal="center" vertical="center"/>
      <protection locked="0"/>
    </xf>
    <xf numFmtId="14" fontId="57" fillId="4" borderId="44" xfId="0" applyNumberFormat="1" applyFont="1" applyFill="1" applyBorder="1" applyAlignment="1" applyProtection="1">
      <alignment horizontal="center" vertical="center"/>
      <protection locked="0"/>
    </xf>
    <xf numFmtId="14" fontId="57" fillId="4" borderId="45" xfId="0" applyNumberFormat="1" applyFont="1" applyFill="1" applyBorder="1" applyAlignment="1" applyProtection="1">
      <alignment horizontal="center" vertical="center"/>
      <protection locked="0"/>
    </xf>
    <xf numFmtId="14" fontId="57" fillId="4" borderId="57" xfId="0" applyNumberFormat="1" applyFont="1" applyFill="1" applyBorder="1" applyAlignment="1" applyProtection="1">
      <alignment horizontal="center" vertical="center"/>
      <protection locked="0"/>
    </xf>
    <xf numFmtId="0" fontId="57" fillId="0" borderId="9" xfId="0" applyFont="1" applyBorder="1" applyAlignment="1">
      <alignment horizontal="center" vertical="center"/>
    </xf>
    <xf numFmtId="0" fontId="57" fillId="4" borderId="9" xfId="0" applyFont="1" applyFill="1" applyBorder="1" applyAlignment="1" applyProtection="1">
      <alignment horizontal="center" vertical="center"/>
      <protection locked="0"/>
    </xf>
    <xf numFmtId="0" fontId="57" fillId="2" borderId="57" xfId="0" applyFont="1" applyFill="1" applyBorder="1" applyAlignment="1" applyProtection="1">
      <alignment horizontal="left" vertical="center"/>
      <protection locked="0"/>
    </xf>
    <xf numFmtId="0" fontId="57" fillId="3" borderId="110" xfId="0" applyFont="1" applyFill="1" applyBorder="1" applyAlignment="1" applyProtection="1">
      <alignment horizontal="center" vertical="center"/>
      <protection locked="0"/>
    </xf>
    <xf numFmtId="0" fontId="57" fillId="3" borderId="107" xfId="0" quotePrefix="1" applyFont="1" applyFill="1" applyBorder="1" applyAlignment="1" applyProtection="1">
      <alignment horizontal="center" vertical="center"/>
      <protection locked="0"/>
    </xf>
    <xf numFmtId="14" fontId="57" fillId="2" borderId="9" xfId="0" applyNumberFormat="1" applyFont="1" applyFill="1" applyBorder="1" applyAlignment="1" applyProtection="1">
      <alignment horizontal="center" vertical="center"/>
      <protection locked="0"/>
    </xf>
    <xf numFmtId="0" fontId="57" fillId="2" borderId="10" xfId="0" applyFont="1" applyFill="1" applyBorder="1" applyAlignment="1" applyProtection="1">
      <alignment horizontal="center" vertical="center"/>
      <protection locked="0"/>
    </xf>
    <xf numFmtId="0" fontId="57" fillId="2" borderId="60" xfId="0" applyFont="1" applyFill="1" applyBorder="1" applyAlignment="1" applyProtection="1">
      <alignment horizontal="center" vertical="center"/>
      <protection locked="0"/>
    </xf>
    <xf numFmtId="0" fontId="57" fillId="2" borderId="11" xfId="0" applyFont="1" applyFill="1" applyBorder="1" applyAlignment="1" applyProtection="1">
      <alignment horizontal="center" vertical="center"/>
      <protection locked="0"/>
    </xf>
    <xf numFmtId="14" fontId="57" fillId="6" borderId="61" xfId="0" applyNumberFormat="1" applyFont="1" applyFill="1" applyBorder="1" applyAlignment="1" applyProtection="1">
      <alignment horizontal="center" vertical="center"/>
      <protection locked="0"/>
    </xf>
    <xf numFmtId="14" fontId="57" fillId="4" borderId="9" xfId="0" applyNumberFormat="1" applyFont="1" applyFill="1" applyBorder="1" applyAlignment="1" applyProtection="1">
      <alignment horizontal="center" vertical="center"/>
      <protection locked="0"/>
    </xf>
    <xf numFmtId="14" fontId="57" fillId="4" borderId="10" xfId="0" applyNumberFormat="1" applyFont="1" applyFill="1" applyBorder="1" applyAlignment="1" applyProtection="1">
      <alignment horizontal="center" vertical="center"/>
      <protection locked="0"/>
    </xf>
    <xf numFmtId="14" fontId="57" fillId="4" borderId="60" xfId="0" applyNumberFormat="1" applyFont="1" applyFill="1" applyBorder="1" applyAlignment="1" applyProtection="1">
      <alignment horizontal="center" vertical="center"/>
      <protection locked="0"/>
    </xf>
    <xf numFmtId="0" fontId="57" fillId="0" borderId="5" xfId="0" applyFont="1" applyBorder="1" applyAlignment="1">
      <alignment vertical="center"/>
    </xf>
    <xf numFmtId="0" fontId="70" fillId="0" borderId="5" xfId="0" applyFont="1" applyBorder="1" applyAlignment="1"/>
    <xf numFmtId="0" fontId="57" fillId="3" borderId="107" xfId="0" applyFont="1" applyFill="1" applyBorder="1" applyAlignment="1" applyProtection="1">
      <alignment horizontal="center" vertical="center"/>
      <protection locked="0"/>
    </xf>
    <xf numFmtId="0" fontId="57" fillId="0" borderId="62" xfId="0" applyFont="1" applyBorder="1" applyAlignment="1">
      <alignment horizontal="center" vertical="center"/>
    </xf>
    <xf numFmtId="0" fontId="57" fillId="4" borderId="44" xfId="0" applyFont="1" applyFill="1" applyBorder="1" applyAlignment="1" applyProtection="1">
      <alignment horizontal="center" vertical="center"/>
      <protection locked="0"/>
    </xf>
    <xf numFmtId="0" fontId="57" fillId="0" borderId="63" xfId="0" applyFont="1" applyBorder="1" applyAlignment="1">
      <alignment horizontal="center" vertical="center"/>
    </xf>
    <xf numFmtId="0" fontId="57" fillId="4" borderId="12" xfId="0" applyFont="1" applyFill="1" applyBorder="1" applyAlignment="1" applyProtection="1">
      <alignment horizontal="center" vertical="center"/>
      <protection locked="0"/>
    </xf>
    <xf numFmtId="0" fontId="57" fillId="2" borderId="97" xfId="0" applyFont="1" applyFill="1" applyBorder="1" applyAlignment="1" applyProtection="1">
      <alignment horizontal="left" vertical="center"/>
      <protection locked="0"/>
    </xf>
    <xf numFmtId="0" fontId="57" fillId="3" borderId="105" xfId="0" applyFont="1" applyFill="1" applyBorder="1" applyAlignment="1" applyProtection="1">
      <alignment horizontal="center" vertical="center"/>
      <protection locked="0"/>
    </xf>
    <xf numFmtId="14" fontId="57" fillId="2" borderId="12" xfId="0" applyNumberFormat="1" applyFont="1" applyFill="1" applyBorder="1" applyAlignment="1" applyProtection="1">
      <alignment horizontal="center" vertical="center"/>
      <protection locked="0"/>
    </xf>
    <xf numFmtId="0" fontId="57" fillId="2" borderId="13" xfId="0" applyFont="1" applyFill="1" applyBorder="1" applyAlignment="1" applyProtection="1">
      <alignment horizontal="center" vertical="center"/>
      <protection locked="0"/>
    </xf>
    <xf numFmtId="0" fontId="57" fillId="2" borderId="49" xfId="0" applyFont="1" applyFill="1" applyBorder="1" applyAlignment="1" applyProtection="1">
      <alignment horizontal="center" vertical="center"/>
      <protection locked="0"/>
    </xf>
    <xf numFmtId="0" fontId="57" fillId="2" borderId="14" xfId="0" applyFont="1" applyFill="1" applyBorder="1" applyAlignment="1" applyProtection="1">
      <alignment horizontal="center" vertical="center"/>
      <protection locked="0"/>
    </xf>
    <xf numFmtId="14" fontId="57" fillId="6" borderId="66" xfId="0" applyNumberFormat="1" applyFont="1" applyFill="1" applyBorder="1" applyAlignment="1" applyProtection="1">
      <alignment horizontal="center" vertical="center"/>
      <protection locked="0"/>
    </xf>
    <xf numFmtId="14" fontId="57" fillId="4" borderId="12" xfId="0" applyNumberFormat="1" applyFont="1" applyFill="1" applyBorder="1" applyAlignment="1" applyProtection="1">
      <alignment horizontal="center" vertical="center"/>
      <protection locked="0"/>
    </xf>
    <xf numFmtId="14" fontId="57" fillId="4" borderId="13" xfId="0" applyNumberFormat="1" applyFont="1" applyFill="1" applyBorder="1" applyAlignment="1" applyProtection="1">
      <alignment horizontal="center" vertical="center"/>
      <protection locked="0"/>
    </xf>
    <xf numFmtId="14" fontId="57" fillId="4" borderId="50" xfId="0" applyNumberFormat="1" applyFont="1" applyFill="1" applyBorder="1" applyAlignment="1" applyProtection="1">
      <alignment horizontal="center" vertical="center"/>
      <protection locked="0"/>
    </xf>
    <xf numFmtId="167" fontId="69" fillId="9" borderId="83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Fill="1" applyAlignment="1">
      <alignment vertical="center"/>
    </xf>
    <xf numFmtId="0" fontId="57" fillId="0" borderId="5" xfId="0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vertical="center"/>
    </xf>
    <xf numFmtId="0" fontId="68" fillId="0" borderId="0" xfId="0" applyFont="1" applyFill="1" applyAlignment="1"/>
    <xf numFmtId="164" fontId="61" fillId="0" borderId="5" xfId="0" applyNumberFormat="1" applyFont="1" applyFill="1" applyBorder="1" applyAlignment="1">
      <alignment horizontal="center" vertical="center" wrapText="1"/>
    </xf>
    <xf numFmtId="14" fontId="14" fillId="4" borderId="32" xfId="0" applyNumberFormat="1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vertical="center" wrapText="1"/>
    </xf>
    <xf numFmtId="14" fontId="6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14" fillId="12" borderId="72" xfId="0" applyFont="1" applyFill="1" applyBorder="1" applyAlignment="1">
      <alignment horizontal="center" vertical="center"/>
    </xf>
    <xf numFmtId="14" fontId="14" fillId="0" borderId="7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7" fontId="69" fillId="9" borderId="118" xfId="0" applyNumberFormat="1" applyFont="1" applyFill="1" applyBorder="1" applyAlignment="1" applyProtection="1">
      <alignment horizontal="right" vertical="center" wrapText="1"/>
    </xf>
    <xf numFmtId="14" fontId="64" fillId="4" borderId="52" xfId="0" applyNumberFormat="1" applyFont="1" applyFill="1" applyBorder="1" applyAlignment="1">
      <alignment horizontal="center" vertical="center"/>
    </xf>
    <xf numFmtId="14" fontId="64" fillId="4" borderId="67" xfId="0" applyNumberFormat="1" applyFont="1" applyFill="1" applyBorder="1" applyAlignment="1">
      <alignment horizontal="center" vertical="center"/>
    </xf>
    <xf numFmtId="167" fontId="67" fillId="9" borderId="8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4" fillId="0" borderId="0" xfId="0" applyFont="1" applyFill="1" applyAlignment="1">
      <alignment horizontal="left" vertical="top" wrapText="1"/>
    </xf>
    <xf numFmtId="14" fontId="20" fillId="0" borderId="5" xfId="0" applyNumberFormat="1" applyFont="1" applyFill="1" applyBorder="1" applyAlignment="1">
      <alignment horizontal="center" vertical="center"/>
    </xf>
    <xf numFmtId="14" fontId="20" fillId="0" borderId="77" xfId="0" applyNumberFormat="1" applyFont="1" applyBorder="1" applyAlignment="1">
      <alignment horizontal="center" vertical="center"/>
    </xf>
    <xf numFmtId="14" fontId="20" fillId="0" borderId="82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34" fillId="0" borderId="0" xfId="0" applyNumberFormat="1" applyFont="1" applyFill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8" fillId="0" borderId="120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1" fontId="3" fillId="16" borderId="5" xfId="0" applyNumberFormat="1" applyFont="1" applyFill="1" applyBorder="1" applyAlignment="1">
      <alignment horizontal="center" vertical="center" wrapText="1"/>
    </xf>
    <xf numFmtId="14" fontId="64" fillId="0" borderId="122" xfId="0" applyNumberFormat="1" applyFont="1" applyFill="1" applyBorder="1" applyAlignment="1">
      <alignment horizontal="center" vertical="center"/>
    </xf>
    <xf numFmtId="14" fontId="64" fillId="0" borderId="123" xfId="0" applyNumberFormat="1" applyFont="1" applyFill="1" applyBorder="1" applyAlignment="1">
      <alignment horizontal="center" vertical="center"/>
    </xf>
    <xf numFmtId="14" fontId="57" fillId="0" borderId="124" xfId="0" applyNumberFormat="1" applyFont="1" applyFill="1" applyBorder="1" applyAlignment="1" applyProtection="1">
      <alignment horizontal="center" vertical="center"/>
      <protection locked="0"/>
    </xf>
    <xf numFmtId="14" fontId="57" fillId="0" borderId="125" xfId="0" applyNumberFormat="1" applyFont="1" applyFill="1" applyBorder="1" applyAlignment="1" applyProtection="1">
      <alignment horizontal="center" vertical="center"/>
      <protection locked="0"/>
    </xf>
    <xf numFmtId="14" fontId="57" fillId="0" borderId="123" xfId="0" applyNumberFormat="1" applyFont="1" applyFill="1" applyBorder="1" applyAlignment="1" applyProtection="1">
      <alignment horizontal="center" vertical="center"/>
      <protection locked="0"/>
    </xf>
    <xf numFmtId="164" fontId="10" fillId="17" borderId="72" xfId="0" applyNumberFormat="1" applyFont="1" applyFill="1" applyBorder="1" applyAlignment="1">
      <alignment horizontal="center" vertical="center" wrapText="1"/>
    </xf>
    <xf numFmtId="14" fontId="64" fillId="17" borderId="114" xfId="0" applyNumberFormat="1" applyFont="1" applyFill="1" applyBorder="1" applyAlignment="1">
      <alignment horizontal="center" vertical="center"/>
    </xf>
    <xf numFmtId="14" fontId="64" fillId="17" borderId="113" xfId="0" applyNumberFormat="1" applyFont="1" applyFill="1" applyBorder="1" applyAlignment="1">
      <alignment horizontal="center" vertical="center"/>
    </xf>
    <xf numFmtId="14" fontId="64" fillId="17" borderId="94" xfId="0" applyNumberFormat="1" applyFont="1" applyFill="1" applyBorder="1" applyAlignment="1">
      <alignment horizontal="center" vertical="center"/>
    </xf>
    <xf numFmtId="14" fontId="64" fillId="17" borderId="87" xfId="0" applyNumberFormat="1" applyFont="1" applyFill="1" applyBorder="1" applyAlignment="1">
      <alignment horizontal="center" vertical="center"/>
    </xf>
    <xf numFmtId="1" fontId="3" fillId="0" borderId="7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/>
    </xf>
    <xf numFmtId="169" fontId="20" fillId="8" borderId="76" xfId="0" applyNumberFormat="1" applyFont="1" applyFill="1" applyBorder="1" applyAlignment="1">
      <alignment horizontal="center" vertical="center"/>
    </xf>
    <xf numFmtId="14" fontId="20" fillId="0" borderId="87" xfId="0" applyNumberFormat="1" applyFont="1" applyBorder="1" applyAlignment="1">
      <alignment horizontal="center" vertical="center"/>
    </xf>
    <xf numFmtId="1" fontId="21" fillId="0" borderId="98" xfId="0" applyNumberFormat="1" applyFont="1" applyBorder="1" applyAlignment="1">
      <alignment horizontal="center" vertical="center" wrapText="1"/>
    </xf>
    <xf numFmtId="14" fontId="20" fillId="0" borderId="78" xfId="0" applyNumberFormat="1" applyFont="1" applyFill="1" applyBorder="1" applyAlignment="1">
      <alignment horizontal="center" vertical="center"/>
    </xf>
    <xf numFmtId="6" fontId="20" fillId="0" borderId="78" xfId="0" applyNumberFormat="1" applyFont="1" applyFill="1" applyBorder="1" applyAlignment="1">
      <alignment horizontal="center" vertical="center"/>
    </xf>
    <xf numFmtId="1" fontId="21" fillId="0" borderId="78" xfId="0" applyNumberFormat="1" applyFont="1" applyFill="1" applyBorder="1" applyAlignment="1">
      <alignment horizontal="center" vertical="center" wrapText="1"/>
    </xf>
    <xf numFmtId="1" fontId="20" fillId="0" borderId="78" xfId="0" applyNumberFormat="1" applyFont="1" applyFill="1" applyBorder="1" applyAlignment="1">
      <alignment horizontal="center" vertical="center"/>
    </xf>
    <xf numFmtId="169" fontId="20" fillId="0" borderId="78" xfId="0" applyNumberFormat="1" applyFont="1" applyFill="1" applyBorder="1" applyAlignment="1">
      <alignment horizontal="center" vertical="center"/>
    </xf>
    <xf numFmtId="14" fontId="20" fillId="0" borderId="103" xfId="0" applyNumberFormat="1" applyFont="1" applyFill="1" applyBorder="1" applyAlignment="1">
      <alignment horizontal="center" vertical="center"/>
    </xf>
    <xf numFmtId="6" fontId="20" fillId="0" borderId="103" xfId="0" applyNumberFormat="1" applyFont="1" applyFill="1" applyBorder="1" applyAlignment="1">
      <alignment horizontal="center" vertical="center"/>
    </xf>
    <xf numFmtId="1" fontId="21" fillId="0" borderId="103" xfId="0" applyNumberFormat="1" applyFont="1" applyFill="1" applyBorder="1" applyAlignment="1">
      <alignment horizontal="center" vertical="center" wrapText="1"/>
    </xf>
    <xf numFmtId="1" fontId="20" fillId="0" borderId="103" xfId="0" applyNumberFormat="1" applyFont="1" applyFill="1" applyBorder="1" applyAlignment="1">
      <alignment horizontal="center" vertical="center"/>
    </xf>
    <xf numFmtId="169" fontId="20" fillId="0" borderId="103" xfId="0" applyNumberFormat="1" applyFont="1" applyFill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87" xfId="0" applyFont="1" applyFill="1" applyBorder="1" applyAlignment="1">
      <alignment vertical="center"/>
    </xf>
    <xf numFmtId="6" fontId="20" fillId="0" borderId="87" xfId="0" applyNumberFormat="1" applyFont="1" applyBorder="1" applyAlignment="1">
      <alignment horizontal="center" vertical="center"/>
    </xf>
    <xf numFmtId="1" fontId="20" fillId="8" borderId="76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vertical="center"/>
    </xf>
    <xf numFmtId="14" fontId="20" fillId="0" borderId="77" xfId="0" applyNumberFormat="1" applyFont="1" applyBorder="1" applyAlignment="1">
      <alignment horizontal="center" vertical="center" wrapText="1"/>
    </xf>
    <xf numFmtId="0" fontId="64" fillId="3" borderId="104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164" fontId="10" fillId="0" borderId="87" xfId="0" applyNumberFormat="1" applyFont="1" applyFill="1" applyBorder="1" applyAlignment="1">
      <alignment horizontal="center" vertical="center" wrapText="1"/>
    </xf>
    <xf numFmtId="167" fontId="67" fillId="9" borderId="127" xfId="0" applyNumberFormat="1" applyFont="1" applyFill="1" applyBorder="1" applyAlignment="1" applyProtection="1">
      <alignment horizontal="right" vertical="center" wrapText="1"/>
    </xf>
    <xf numFmtId="1" fontId="20" fillId="13" borderId="72" xfId="0" applyNumberFormat="1" applyFont="1" applyFill="1" applyBorder="1" applyAlignment="1">
      <alignment horizontal="center" vertical="center"/>
    </xf>
    <xf numFmtId="14" fontId="57" fillId="17" borderId="115" xfId="0" applyNumberFormat="1" applyFont="1" applyFill="1" applyBorder="1" applyAlignment="1" applyProtection="1">
      <alignment horizontal="center" vertical="center"/>
      <protection locked="0"/>
    </xf>
    <xf numFmtId="14" fontId="57" fillId="17" borderId="112" xfId="0" applyNumberFormat="1" applyFont="1" applyFill="1" applyBorder="1" applyAlignment="1" applyProtection="1">
      <alignment horizontal="center" vertical="center"/>
      <protection locked="0"/>
    </xf>
    <xf numFmtId="14" fontId="57" fillId="17" borderId="96" xfId="0" applyNumberFormat="1" applyFont="1" applyFill="1" applyBorder="1" applyAlignment="1" applyProtection="1">
      <alignment horizontal="center" vertical="center"/>
      <protection locked="0"/>
    </xf>
    <xf numFmtId="14" fontId="57" fillId="17" borderId="95" xfId="0" applyNumberFormat="1" applyFont="1" applyFill="1" applyBorder="1" applyAlignment="1" applyProtection="1">
      <alignment horizontal="center" vertical="center"/>
      <protection locked="0"/>
    </xf>
    <xf numFmtId="14" fontId="57" fillId="17" borderId="94" xfId="0" applyNumberFormat="1" applyFont="1" applyFill="1" applyBorder="1" applyAlignment="1" applyProtection="1">
      <alignment horizontal="center" vertical="center"/>
      <protection locked="0"/>
    </xf>
    <xf numFmtId="14" fontId="57" fillId="17" borderId="9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77" xfId="0" applyNumberFormat="1" applyFont="1" applyFill="1" applyBorder="1" applyAlignment="1" applyProtection="1">
      <alignment horizontal="left" vertical="center"/>
      <protection locked="0"/>
    </xf>
    <xf numFmtId="49" fontId="4" fillId="0" borderId="78" xfId="0" applyNumberFormat="1" applyFont="1" applyFill="1" applyBorder="1" applyAlignment="1" applyProtection="1">
      <alignment horizontal="left" vertical="center"/>
      <protection locked="0"/>
    </xf>
    <xf numFmtId="49" fontId="4" fillId="0" borderId="82" xfId="0" applyNumberFormat="1" applyFont="1" applyFill="1" applyBorder="1" applyAlignment="1" applyProtection="1">
      <alignment horizontal="left" vertical="center"/>
      <protection locked="0"/>
    </xf>
    <xf numFmtId="49" fontId="4" fillId="2" borderId="77" xfId="0" applyNumberFormat="1" applyFont="1" applyFill="1" applyBorder="1" applyAlignment="1" applyProtection="1">
      <alignment horizontal="left" vertical="center"/>
      <protection locked="0"/>
    </xf>
    <xf numFmtId="49" fontId="4" fillId="2" borderId="78" xfId="0" applyNumberFormat="1" applyFont="1" applyFill="1" applyBorder="1" applyAlignment="1" applyProtection="1">
      <alignment horizontal="left" vertical="center"/>
      <protection locked="0"/>
    </xf>
    <xf numFmtId="49" fontId="4" fillId="2" borderId="82" xfId="0" applyNumberFormat="1" applyFont="1" applyFill="1" applyBorder="1" applyAlignment="1" applyProtection="1">
      <alignment horizontal="left" vertical="center"/>
      <protection locked="0"/>
    </xf>
    <xf numFmtId="0" fontId="4" fillId="2" borderId="77" xfId="0" applyFont="1" applyFill="1" applyBorder="1" applyAlignment="1" applyProtection="1">
      <alignment horizontal="left" vertical="center"/>
      <protection locked="0"/>
    </xf>
    <xf numFmtId="0" fontId="4" fillId="2" borderId="78" xfId="0" applyFont="1" applyFill="1" applyBorder="1" applyAlignment="1" applyProtection="1">
      <alignment horizontal="left" vertical="center"/>
      <protection locked="0"/>
    </xf>
    <xf numFmtId="0" fontId="4" fillId="2" borderId="82" xfId="0" applyFont="1" applyFill="1" applyBorder="1" applyAlignment="1" applyProtection="1">
      <alignment horizontal="left" vertical="center"/>
      <protection locked="0"/>
    </xf>
    <xf numFmtId="165" fontId="4" fillId="2" borderId="77" xfId="0" applyNumberFormat="1" applyFont="1" applyFill="1" applyBorder="1" applyAlignment="1" applyProtection="1">
      <alignment horizontal="left" vertical="center"/>
      <protection locked="0"/>
    </xf>
    <xf numFmtId="165" fontId="4" fillId="2" borderId="78" xfId="0" applyNumberFormat="1" applyFont="1" applyFill="1" applyBorder="1" applyAlignment="1" applyProtection="1">
      <alignment horizontal="left" vertical="center"/>
      <protection locked="0"/>
    </xf>
    <xf numFmtId="165" fontId="4" fillId="2" borderId="82" xfId="0" applyNumberFormat="1" applyFont="1" applyFill="1" applyBorder="1" applyAlignment="1" applyProtection="1">
      <alignment horizontal="left" vertical="center"/>
      <protection locked="0"/>
    </xf>
    <xf numFmtId="0" fontId="14" fillId="17" borderId="75" xfId="0" applyFont="1" applyFill="1" applyBorder="1" applyAlignment="1">
      <alignment horizontal="center" vertical="center" wrapText="1"/>
    </xf>
    <xf numFmtId="0" fontId="14" fillId="17" borderId="76" xfId="0" applyFont="1" applyFill="1" applyBorder="1" applyAlignment="1">
      <alignment horizontal="center" vertical="center" wrapText="1"/>
    </xf>
    <xf numFmtId="0" fontId="41" fillId="0" borderId="92" xfId="4" applyFont="1" applyFill="1" applyBorder="1" applyAlignment="1">
      <alignment horizontal="center" vertical="center" wrapText="1"/>
    </xf>
    <xf numFmtId="0" fontId="41" fillId="0" borderId="86" xfId="4" applyFont="1" applyFill="1" applyBorder="1" applyAlignment="1">
      <alignment horizontal="center" vertical="center" wrapText="1"/>
    </xf>
    <xf numFmtId="0" fontId="41" fillId="0" borderId="93" xfId="4" applyFont="1" applyFill="1" applyBorder="1" applyAlignment="1">
      <alignment horizontal="center" vertical="center" wrapText="1"/>
    </xf>
    <xf numFmtId="0" fontId="41" fillId="0" borderId="84" xfId="4" applyFont="1" applyFill="1" applyBorder="1" applyAlignment="1">
      <alignment horizontal="center" vertical="center" wrapText="1"/>
    </xf>
    <xf numFmtId="0" fontId="62" fillId="17" borderId="86" xfId="4" applyFont="1" applyFill="1" applyBorder="1" applyAlignment="1">
      <alignment horizontal="center" vertical="center" wrapText="1"/>
    </xf>
    <xf numFmtId="0" fontId="62" fillId="17" borderId="126" xfId="4" applyFont="1" applyFill="1" applyBorder="1" applyAlignment="1">
      <alignment horizontal="center" vertical="center" wrapText="1"/>
    </xf>
    <xf numFmtId="0" fontId="18" fillId="4" borderId="101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119" xfId="0" applyFont="1" applyFill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left"/>
    </xf>
    <xf numFmtId="0" fontId="51" fillId="0" borderId="0" xfId="0" applyFont="1" applyAlignment="1">
      <alignment horizontal="left" vertical="center" wrapText="1"/>
    </xf>
    <xf numFmtId="0" fontId="2" fillId="5" borderId="75" xfId="0" applyFont="1" applyFill="1" applyBorder="1" applyAlignment="1">
      <alignment horizontal="center" vertical="center" wrapText="1"/>
    </xf>
    <xf numFmtId="0" fontId="6" fillId="0" borderId="98" xfId="0" applyFont="1" applyBorder="1"/>
    <xf numFmtId="0" fontId="6" fillId="0" borderId="102" xfId="0" applyFont="1" applyBorder="1"/>
    <xf numFmtId="0" fontId="62" fillId="0" borderId="92" xfId="4" applyFont="1" applyFill="1" applyBorder="1" applyAlignment="1">
      <alignment horizontal="center" vertical="center" wrapText="1"/>
    </xf>
    <xf numFmtId="0" fontId="62" fillId="0" borderId="121" xfId="4" applyFont="1" applyFill="1" applyBorder="1" applyAlignment="1">
      <alignment horizontal="center" vertical="center" wrapText="1"/>
    </xf>
    <xf numFmtId="0" fontId="62" fillId="17" borderId="89" xfId="4" applyFont="1" applyFill="1" applyBorder="1" applyAlignment="1">
      <alignment horizontal="center" vertical="center" wrapText="1"/>
    </xf>
    <xf numFmtId="0" fontId="62" fillId="17" borderId="90" xfId="4" applyFont="1" applyFill="1" applyBorder="1" applyAlignment="1">
      <alignment horizontal="center" vertical="center" wrapText="1"/>
    </xf>
    <xf numFmtId="0" fontId="57" fillId="2" borderId="58" xfId="0" applyFont="1" applyFill="1" applyBorder="1" applyAlignment="1" applyProtection="1">
      <alignment horizontal="center" vertical="center"/>
      <protection locked="0"/>
    </xf>
    <xf numFmtId="0" fontId="66" fillId="0" borderId="59" xfId="0" applyFont="1" applyBorder="1" applyProtection="1">
      <protection locked="0"/>
    </xf>
    <xf numFmtId="14" fontId="64" fillId="2" borderId="40" xfId="0" applyNumberFormat="1" applyFont="1" applyFill="1" applyBorder="1" applyAlignment="1">
      <alignment horizontal="center" vertical="center"/>
    </xf>
    <xf numFmtId="0" fontId="71" fillId="0" borderId="41" xfId="0" applyFont="1" applyBorder="1"/>
    <xf numFmtId="14" fontId="57" fillId="2" borderId="55" xfId="0" applyNumberFormat="1" applyFont="1" applyFill="1" applyBorder="1" applyAlignment="1" applyProtection="1">
      <alignment horizontal="center" vertical="center"/>
      <protection locked="0"/>
    </xf>
    <xf numFmtId="0" fontId="66" fillId="0" borderId="56" xfId="0" applyFont="1" applyBorder="1" applyProtection="1">
      <protection locked="0"/>
    </xf>
    <xf numFmtId="14" fontId="57" fillId="2" borderId="57" xfId="0" applyNumberFormat="1" applyFont="1" applyFill="1" applyBorder="1" applyAlignment="1" applyProtection="1">
      <alignment horizontal="center" vertical="center"/>
      <protection locked="0"/>
    </xf>
    <xf numFmtId="0" fontId="66" fillId="0" borderId="64" xfId="0" applyFont="1" applyBorder="1" applyProtection="1">
      <protection locked="0"/>
    </xf>
    <xf numFmtId="14" fontId="51" fillId="0" borderId="5" xfId="0" applyNumberFormat="1" applyFont="1" applyBorder="1" applyAlignment="1">
      <alignment horizontal="left"/>
    </xf>
    <xf numFmtId="0" fontId="18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165" fontId="51" fillId="2" borderId="5" xfId="0" applyNumberFormat="1" applyFont="1" applyFill="1" applyBorder="1" applyAlignment="1">
      <alignment horizontal="left" vertical="center"/>
    </xf>
    <xf numFmtId="0" fontId="19" fillId="6" borderId="100" xfId="0" applyFont="1" applyFill="1" applyBorder="1" applyAlignment="1">
      <alignment horizontal="center" vertical="center" wrapText="1"/>
    </xf>
    <xf numFmtId="0" fontId="6" fillId="0" borderId="111" xfId="0" applyFont="1" applyBorder="1"/>
    <xf numFmtId="0" fontId="18" fillId="0" borderId="31" xfId="0" applyFont="1" applyBorder="1" applyAlignment="1">
      <alignment horizontal="center" vertical="center" wrapText="1"/>
    </xf>
    <xf numFmtId="0" fontId="6" fillId="0" borderId="32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14" fontId="64" fillId="2" borderId="50" xfId="0" applyNumberFormat="1" applyFont="1" applyFill="1" applyBorder="1" applyAlignment="1">
      <alignment horizontal="center" vertical="center"/>
    </xf>
    <xf numFmtId="0" fontId="71" fillId="0" borderId="51" xfId="0" applyFont="1" applyBorder="1"/>
    <xf numFmtId="14" fontId="64" fillId="2" borderId="70" xfId="0" applyNumberFormat="1" applyFont="1" applyFill="1" applyBorder="1" applyAlignment="1">
      <alignment horizontal="center" vertical="center"/>
    </xf>
    <xf numFmtId="0" fontId="71" fillId="0" borderId="71" xfId="0" applyFont="1" applyBorder="1"/>
    <xf numFmtId="0" fontId="2" fillId="0" borderId="6" xfId="0" applyFont="1" applyBorder="1" applyAlignment="1">
      <alignment horizontal="center" vertical="center"/>
    </xf>
    <xf numFmtId="0" fontId="6" fillId="0" borderId="19" xfId="0" applyFont="1" applyBorder="1"/>
    <xf numFmtId="0" fontId="2" fillId="4" borderId="7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8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21" xfId="0" applyFont="1" applyBorder="1"/>
    <xf numFmtId="0" fontId="14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165" fontId="4" fillId="2" borderId="2" xfId="0" applyNumberFormat="1" applyFont="1" applyFill="1" applyBorder="1" applyAlignment="1">
      <alignment horizontal="left" vertical="center"/>
    </xf>
    <xf numFmtId="0" fontId="15" fillId="11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1" fillId="0" borderId="5" xfId="0" applyNumberFormat="1" applyFont="1" applyFill="1" applyBorder="1" applyAlignment="1">
      <alignment horizontal="left" vertical="top" wrapText="1"/>
    </xf>
    <xf numFmtId="0" fontId="57" fillId="2" borderId="50" xfId="0" applyFont="1" applyFill="1" applyBorder="1" applyAlignment="1" applyProtection="1">
      <alignment horizontal="center" vertical="center"/>
      <protection locked="0"/>
    </xf>
    <xf numFmtId="0" fontId="66" fillId="0" borderId="51" xfId="0" applyFont="1" applyBorder="1" applyProtection="1">
      <protection locked="0"/>
    </xf>
    <xf numFmtId="0" fontId="50" fillId="12" borderId="77" xfId="4" applyFont="1" applyFill="1" applyBorder="1" applyAlignment="1">
      <alignment horizontal="center" vertical="center"/>
    </xf>
    <xf numFmtId="0" fontId="50" fillId="12" borderId="82" xfId="4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14" fillId="12" borderId="77" xfId="0" applyFont="1" applyFill="1" applyBorder="1" applyAlignment="1">
      <alignment horizontal="center" vertical="center"/>
    </xf>
    <xf numFmtId="0" fontId="14" fillId="12" borderId="78" xfId="0" applyFont="1" applyFill="1" applyBorder="1" applyAlignment="1">
      <alignment horizontal="center" vertical="center"/>
    </xf>
    <xf numFmtId="0" fontId="14" fillId="12" borderId="82" xfId="0" applyFont="1" applyFill="1" applyBorder="1" applyAlignment="1">
      <alignment horizontal="center" vertical="center"/>
    </xf>
    <xf numFmtId="14" fontId="55" fillId="14" borderId="92" xfId="0" applyNumberFormat="1" applyFont="1" applyFill="1" applyBorder="1" applyAlignment="1" applyProtection="1">
      <alignment horizontal="center" vertical="center" wrapText="1"/>
    </xf>
    <xf numFmtId="14" fontId="55" fillId="14" borderId="88" xfId="0" applyNumberFormat="1" applyFont="1" applyFill="1" applyBorder="1" applyAlignment="1" applyProtection="1">
      <alignment horizontal="center" vertical="center" wrapText="1"/>
    </xf>
    <xf numFmtId="14" fontId="55" fillId="14" borderId="86" xfId="0" applyNumberFormat="1" applyFont="1" applyFill="1" applyBorder="1" applyAlignment="1" applyProtection="1">
      <alignment horizontal="center" vertical="center" wrapText="1"/>
    </xf>
    <xf numFmtId="14" fontId="55" fillId="14" borderId="79" xfId="0" applyNumberFormat="1" applyFont="1" applyFill="1" applyBorder="1" applyAlignment="1" applyProtection="1">
      <alignment horizontal="center" vertical="center" wrapText="1"/>
    </xf>
    <xf numFmtId="14" fontId="55" fillId="14" borderId="5" xfId="0" applyNumberFormat="1" applyFont="1" applyFill="1" applyBorder="1" applyAlignment="1" applyProtection="1">
      <alignment horizontal="center" vertical="center" wrapText="1"/>
    </xf>
    <xf numFmtId="14" fontId="55" fillId="14" borderId="87" xfId="0" applyNumberFormat="1" applyFont="1" applyFill="1" applyBorder="1" applyAlignment="1" applyProtection="1">
      <alignment horizontal="center" vertical="center" wrapText="1"/>
    </xf>
    <xf numFmtId="14" fontId="55" fillId="14" borderId="93" xfId="0" applyNumberFormat="1" applyFont="1" applyFill="1" applyBorder="1" applyAlignment="1" applyProtection="1">
      <alignment horizontal="center" vertical="center" wrapText="1"/>
    </xf>
    <xf numFmtId="14" fontId="55" fillId="14" borderId="103" xfId="0" applyNumberFormat="1" applyFont="1" applyFill="1" applyBorder="1" applyAlignment="1" applyProtection="1">
      <alignment horizontal="center" vertical="center" wrapText="1"/>
    </xf>
    <xf numFmtId="14" fontId="55" fillId="14" borderId="84" xfId="0" applyNumberFormat="1" applyFont="1" applyFill="1" applyBorder="1" applyAlignment="1" applyProtection="1">
      <alignment horizontal="center" vertical="center" wrapText="1"/>
    </xf>
    <xf numFmtId="0" fontId="15" fillId="0" borderId="87" xfId="0" applyFont="1" applyFill="1" applyBorder="1" applyAlignment="1">
      <alignment horizontal="center" vertical="center"/>
    </xf>
    <xf numFmtId="0" fontId="50" fillId="0" borderId="88" xfId="4" applyFont="1" applyFill="1" applyBorder="1" applyAlignment="1">
      <alignment horizontal="center" vertical="center"/>
    </xf>
    <xf numFmtId="14" fontId="1" fillId="0" borderId="81" xfId="2" applyNumberFormat="1" applyBorder="1" applyAlignment="1" applyProtection="1">
      <alignment horizontal="center"/>
    </xf>
    <xf numFmtId="0" fontId="46" fillId="0" borderId="81" xfId="2" applyFont="1" applyBorder="1" applyAlignment="1" applyProtection="1">
      <alignment horizontal="center"/>
      <protection locked="0"/>
    </xf>
    <xf numFmtId="14" fontId="4" fillId="0" borderId="73" xfId="2" applyNumberFormat="1" applyFont="1" applyBorder="1" applyAlignment="1" applyProtection="1">
      <alignment horizontal="center" vertical="center" wrapText="1"/>
      <protection locked="0"/>
    </xf>
    <xf numFmtId="0" fontId="4" fillId="0" borderId="73" xfId="2" applyFont="1" applyBorder="1" applyAlignment="1" applyProtection="1">
      <alignment horizontal="center" vertical="center" wrapText="1"/>
      <protection locked="0"/>
    </xf>
    <xf numFmtId="0" fontId="14" fillId="0" borderId="73" xfId="2" applyFont="1" applyBorder="1" applyAlignment="1" applyProtection="1">
      <alignment horizontal="center" vertical="center" wrapText="1"/>
    </xf>
    <xf numFmtId="0" fontId="4" fillId="0" borderId="80" xfId="2" applyFont="1" applyBorder="1" applyAlignment="1" applyProtection="1">
      <alignment horizontal="center" vertical="center" wrapText="1"/>
      <protection locked="0"/>
    </xf>
    <xf numFmtId="0" fontId="4" fillId="0" borderId="74" xfId="2" applyFont="1" applyBorder="1" applyAlignment="1" applyProtection="1">
      <alignment horizontal="center" vertical="center" wrapText="1"/>
      <protection locked="0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2" fillId="0" borderId="5" xfId="2" applyFont="1" applyAlignment="1" applyProtection="1">
      <alignment horizontal="center"/>
    </xf>
    <xf numFmtId="0" fontId="42" fillId="0" borderId="5" xfId="2" applyFont="1" applyBorder="1" applyAlignment="1" applyProtection="1">
      <alignment horizontal="center"/>
    </xf>
    <xf numFmtId="49" fontId="4" fillId="2" borderId="77" xfId="0" applyNumberFormat="1" applyFont="1" applyFill="1" applyBorder="1" applyAlignment="1">
      <alignment horizontal="left" vertical="center"/>
    </xf>
    <xf numFmtId="49" fontId="4" fillId="2" borderId="78" xfId="0" applyNumberFormat="1" applyFont="1" applyFill="1" applyBorder="1" applyAlignment="1">
      <alignment horizontal="left" vertical="center"/>
    </xf>
    <xf numFmtId="49" fontId="4" fillId="2" borderId="82" xfId="0" applyNumberFormat="1" applyFont="1" applyFill="1" applyBorder="1" applyAlignment="1">
      <alignment horizontal="left" vertical="center"/>
    </xf>
    <xf numFmtId="167" fontId="20" fillId="12" borderId="75" xfId="0" applyNumberFormat="1" applyFont="1" applyFill="1" applyBorder="1" applyAlignment="1">
      <alignment horizontal="center" vertical="center"/>
    </xf>
    <xf numFmtId="0" fontId="0" fillId="0" borderId="76" xfId="0" applyFont="1" applyBorder="1" applyAlignment="1"/>
    <xf numFmtId="14" fontId="20" fillId="3" borderId="92" xfId="0" applyNumberFormat="1" applyFont="1" applyFill="1" applyBorder="1" applyAlignment="1">
      <alignment horizontal="center" vertical="center"/>
    </xf>
    <xf numFmtId="0" fontId="0" fillId="0" borderId="88" xfId="0" applyFont="1" applyBorder="1" applyAlignment="1"/>
    <xf numFmtId="0" fontId="0" fillId="0" borderId="86" xfId="0" applyFont="1" applyBorder="1" applyAlignment="1"/>
    <xf numFmtId="0" fontId="0" fillId="0" borderId="93" xfId="0" applyFont="1" applyBorder="1" applyAlignment="1"/>
    <xf numFmtId="0" fontId="0" fillId="0" borderId="103" xfId="0" applyFont="1" applyBorder="1" applyAlignment="1"/>
    <xf numFmtId="0" fontId="0" fillId="0" borderId="84" xfId="0" applyFont="1" applyBorder="1" applyAlignment="1"/>
    <xf numFmtId="167" fontId="20" fillId="3" borderId="75" xfId="0" applyNumberFormat="1" applyFont="1" applyFill="1" applyBorder="1" applyAlignment="1">
      <alignment horizontal="center" vertical="center"/>
    </xf>
    <xf numFmtId="0" fontId="20" fillId="12" borderId="92" xfId="0" applyFont="1" applyFill="1" applyBorder="1" applyAlignment="1">
      <alignment horizontal="center" vertical="center" wrapText="1"/>
    </xf>
    <xf numFmtId="0" fontId="20" fillId="12" borderId="92" xfId="0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14" fontId="20" fillId="0" borderId="5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0" fillId="0" borderId="5" xfId="0" applyFont="1" applyFill="1" applyBorder="1" applyAlignment="1"/>
    <xf numFmtId="14" fontId="36" fillId="0" borderId="0" xfId="0" applyNumberFormat="1" applyFont="1" applyFill="1" applyAlignment="1">
      <alignment horizontal="left" vertical="top" wrapText="1"/>
    </xf>
    <xf numFmtId="49" fontId="21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top" wrapText="1"/>
    </xf>
    <xf numFmtId="0" fontId="20" fillId="0" borderId="72" xfId="0" applyFont="1" applyBorder="1" applyAlignment="1">
      <alignment horizontal="center" vertical="center"/>
    </xf>
    <xf numFmtId="1" fontId="20" fillId="8" borderId="77" xfId="0" applyNumberFormat="1" applyFont="1" applyFill="1" applyBorder="1" applyAlignment="1">
      <alignment horizontal="center" vertical="center"/>
    </xf>
    <xf numFmtId="1" fontId="20" fillId="8" borderId="82" xfId="0" applyNumberFormat="1" applyFont="1" applyFill="1" applyBorder="1" applyAlignment="1">
      <alignment horizontal="center" vertical="center"/>
    </xf>
    <xf numFmtId="1" fontId="20" fillId="8" borderId="93" xfId="0" applyNumberFormat="1" applyFont="1" applyFill="1" applyBorder="1" applyAlignment="1">
      <alignment horizontal="center" vertical="center"/>
    </xf>
    <xf numFmtId="1" fontId="20" fillId="8" borderId="84" xfId="0" applyNumberFormat="1" applyFont="1" applyFill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/>
    </xf>
    <xf numFmtId="14" fontId="20" fillId="0" borderId="75" xfId="0" applyNumberFormat="1" applyFont="1" applyBorder="1" applyAlignment="1">
      <alignment horizontal="center" vertical="center"/>
    </xf>
    <xf numFmtId="14" fontId="20" fillId="0" borderId="72" xfId="0" applyNumberFormat="1" applyFont="1" applyBorder="1" applyAlignment="1">
      <alignment horizontal="center" vertical="center" wrapText="1"/>
    </xf>
    <xf numFmtId="14" fontId="20" fillId="0" borderId="7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Font="1" applyAlignment="1"/>
    <xf numFmtId="49" fontId="34" fillId="0" borderId="0" xfId="0" applyNumberFormat="1" applyFont="1" applyFill="1" applyAlignment="1">
      <alignment horizontal="left" vertical="center" wrapText="1"/>
    </xf>
    <xf numFmtId="0" fontId="23" fillId="3" borderId="77" xfId="0" applyFont="1" applyFill="1" applyBorder="1" applyAlignment="1">
      <alignment horizontal="center" vertical="center"/>
    </xf>
    <xf numFmtId="0" fontId="23" fillId="3" borderId="78" xfId="0" applyFont="1" applyFill="1" applyBorder="1" applyAlignment="1">
      <alignment horizontal="center" vertical="center"/>
    </xf>
    <xf numFmtId="0" fontId="23" fillId="3" borderId="82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3" fillId="12" borderId="77" xfId="0" applyFont="1" applyFill="1" applyBorder="1" applyAlignment="1">
      <alignment horizontal="center" vertical="center"/>
    </xf>
    <xf numFmtId="0" fontId="23" fillId="12" borderId="78" xfId="0" applyFont="1" applyFill="1" applyBorder="1" applyAlignment="1">
      <alignment horizontal="center" vertical="center"/>
    </xf>
    <xf numFmtId="0" fontId="23" fillId="12" borderId="82" xfId="0" applyFont="1" applyFill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169" fontId="20" fillId="13" borderId="72" xfId="0" applyNumberFormat="1" applyFont="1" applyFill="1" applyBorder="1" applyAlignment="1">
      <alignment horizontal="center" vertical="center"/>
    </xf>
    <xf numFmtId="169" fontId="20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18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CCFFCC"/>
      <color rgb="FFE5B8B7"/>
      <color rgb="FF8DB3E2"/>
      <color rgb="FF99FF66"/>
      <color rgb="FFFDE9D9"/>
      <color rgb="FFFF669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OCTOBER 05th to 06th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09721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OCTOBER 05th to 06th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62625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OCTOBER 05th to 06th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0</xdr:row>
      <xdr:rowOff>160867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0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OCTOBER 05th to 06th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PORTIMÃO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355600</xdr:colOff>
      <xdr:row>51</xdr:row>
      <xdr:rowOff>-1</xdr:rowOff>
    </xdr:from>
    <xdr:to>
      <xdr:col>11</xdr:col>
      <xdr:colOff>1575280</xdr:colOff>
      <xdr:row>62</xdr:row>
      <xdr:rowOff>400050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80850" y="18707099"/>
          <a:ext cx="5086830" cy="42100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355600</xdr:colOff>
      <xdr:row>44</xdr:row>
      <xdr:rowOff>-1</xdr:rowOff>
    </xdr:from>
    <xdr:to>
      <xdr:col>11</xdr:col>
      <xdr:colOff>1575280</xdr:colOff>
      <xdr:row>55</xdr:row>
      <xdr:rowOff>400050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33225" y="18545174"/>
          <a:ext cx="5058255" cy="4105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ortugalevents@fpj.p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opLeftCell="A4" zoomScale="80" zoomScaleNormal="80" workbookViewId="0">
      <selection activeCell="A23" sqref="A23:H23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99"/>
      <c r="B3" s="100"/>
      <c r="C3" s="100"/>
      <c r="D3" s="101"/>
      <c r="E3" s="101"/>
      <c r="F3" s="102"/>
      <c r="G3" s="101"/>
      <c r="H3" s="101"/>
      <c r="I3" s="101"/>
      <c r="J3" s="70"/>
      <c r="K3" s="70"/>
    </row>
    <row r="4" spans="1:12" ht="22" customHeight="1">
      <c r="A4" s="103"/>
      <c r="B4" s="103"/>
      <c r="C4" s="103"/>
      <c r="D4" s="103"/>
      <c r="E4" s="74"/>
      <c r="F4" s="378"/>
      <c r="G4" s="379"/>
      <c r="H4" s="379"/>
      <c r="I4" s="379"/>
      <c r="J4" s="379"/>
      <c r="K4" s="379"/>
    </row>
    <row r="5" spans="1:12" ht="12.75" customHeight="1">
      <c r="A5" s="6"/>
      <c r="B5" s="6"/>
      <c r="C5" s="6"/>
      <c r="D5" s="6"/>
      <c r="E5" s="74"/>
      <c r="F5" s="104"/>
      <c r="G5" s="104"/>
      <c r="H5" s="104"/>
      <c r="I5" s="104"/>
      <c r="J5" s="104"/>
      <c r="K5" s="104"/>
    </row>
    <row r="6" spans="1:12" ht="33" customHeight="1">
      <c r="A6" s="99"/>
      <c r="B6" s="100"/>
      <c r="C6" s="100"/>
      <c r="D6" s="7"/>
      <c r="E6" s="105"/>
      <c r="F6" s="106"/>
      <c r="G6" s="107"/>
      <c r="H6" s="107"/>
      <c r="I6" s="107"/>
      <c r="J6" s="107"/>
      <c r="K6" s="107"/>
    </row>
    <row r="7" spans="1:12" ht="26" customHeight="1">
      <c r="A7" s="380"/>
      <c r="B7" s="379"/>
      <c r="C7" s="379"/>
      <c r="D7" s="379"/>
      <c r="E7" s="74"/>
      <c r="F7" s="381"/>
      <c r="G7" s="379"/>
      <c r="H7" s="379"/>
      <c r="I7" s="379"/>
      <c r="J7" s="379"/>
      <c r="K7" s="379"/>
    </row>
    <row r="8" spans="1:12" ht="12.7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14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98"/>
    </row>
    <row r="11" spans="1:12" ht="22" customHeight="1" thickBot="1">
      <c r="A11" s="382"/>
      <c r="B11" s="383"/>
      <c r="C11" s="383"/>
      <c r="D11" s="383"/>
      <c r="E11" s="383"/>
      <c r="F11" s="383"/>
      <c r="G11" s="383"/>
      <c r="H11" s="384"/>
      <c r="I11" s="139"/>
      <c r="J11" s="139"/>
      <c r="K11" s="139"/>
      <c r="L11" s="98"/>
    </row>
    <row r="12" spans="1:12" ht="20" customHeight="1">
      <c r="A12" s="6"/>
      <c r="B12" s="6"/>
      <c r="C12" s="6"/>
      <c r="D12" s="6"/>
      <c r="E12" s="5"/>
      <c r="H12" s="110"/>
      <c r="I12" s="110"/>
      <c r="J12" s="110"/>
      <c r="K12" s="110"/>
      <c r="L12" s="98"/>
    </row>
    <row r="13" spans="1:12" ht="20" customHeight="1" thickBot="1">
      <c r="A13" s="1" t="s">
        <v>2</v>
      </c>
      <c r="B13" s="2"/>
      <c r="C13" s="2"/>
      <c r="D13" s="7"/>
      <c r="E13" s="8"/>
      <c r="H13" s="107"/>
      <c r="I13" s="107"/>
      <c r="J13" s="107"/>
      <c r="K13" s="107"/>
      <c r="L13" s="98"/>
    </row>
    <row r="14" spans="1:12" ht="22" customHeight="1" thickBot="1">
      <c r="A14" s="385"/>
      <c r="B14" s="386"/>
      <c r="C14" s="386"/>
      <c r="D14" s="386"/>
      <c r="E14" s="386"/>
      <c r="F14" s="386"/>
      <c r="G14" s="386"/>
      <c r="H14" s="387"/>
      <c r="I14" s="139"/>
      <c r="J14" s="139"/>
      <c r="K14" s="139"/>
      <c r="L14" s="98"/>
    </row>
    <row r="15" spans="1:12" ht="20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ht="20" customHeight="1" thickBot="1">
      <c r="A16" s="102" t="s">
        <v>62</v>
      </c>
      <c r="B16" s="101"/>
      <c r="C16" s="72"/>
      <c r="D16" s="72"/>
      <c r="E16" s="72"/>
      <c r="F16" s="72"/>
      <c r="G16" s="72"/>
      <c r="H16" s="72"/>
      <c r="I16" s="98"/>
      <c r="J16" s="98"/>
      <c r="K16" s="98"/>
      <c r="L16" s="98"/>
    </row>
    <row r="17" spans="1:14" ht="22" customHeight="1" thickBot="1">
      <c r="A17" s="388"/>
      <c r="B17" s="389"/>
      <c r="C17" s="389"/>
      <c r="D17" s="389"/>
      <c r="E17" s="389"/>
      <c r="F17" s="389"/>
      <c r="G17" s="389"/>
      <c r="H17" s="390"/>
      <c r="I17" s="98"/>
      <c r="J17" s="98"/>
      <c r="K17" s="98"/>
      <c r="L17" s="98"/>
    </row>
    <row r="18" spans="1:14" ht="20" customHeight="1">
      <c r="A18" s="110"/>
      <c r="B18" s="110"/>
      <c r="C18" s="100"/>
      <c r="D18" s="101"/>
      <c r="E18" s="101"/>
      <c r="F18" s="102"/>
      <c r="G18" s="101"/>
      <c r="H18" s="101"/>
      <c r="I18" s="101"/>
      <c r="J18" s="70"/>
      <c r="K18" s="70"/>
      <c r="L18" s="72"/>
      <c r="M18" s="72"/>
      <c r="N18" s="72"/>
    </row>
    <row r="19" spans="1:14" ht="20" customHeight="1" thickBot="1">
      <c r="A19" s="106" t="s">
        <v>3</v>
      </c>
      <c r="B19" s="107"/>
      <c r="C19" s="103"/>
      <c r="D19" s="103"/>
      <c r="E19" s="74"/>
      <c r="F19" s="378"/>
      <c r="G19" s="379"/>
      <c r="H19" s="379"/>
      <c r="I19" s="379"/>
      <c r="J19" s="379"/>
      <c r="K19" s="379"/>
      <c r="L19" s="72"/>
      <c r="M19" s="72"/>
      <c r="N19" s="72"/>
    </row>
    <row r="20" spans="1:14" ht="22" customHeight="1" thickBot="1">
      <c r="A20" s="391"/>
      <c r="B20" s="392"/>
      <c r="C20" s="392"/>
      <c r="D20" s="392"/>
      <c r="E20" s="392"/>
      <c r="F20" s="392"/>
      <c r="G20" s="392"/>
      <c r="H20" s="393"/>
      <c r="I20" s="104"/>
      <c r="J20" s="104"/>
      <c r="K20" s="104"/>
      <c r="L20" s="72"/>
      <c r="M20" s="72"/>
      <c r="N20" s="72"/>
    </row>
    <row r="21" spans="1:14" ht="12.75" customHeight="1">
      <c r="C21" s="100"/>
      <c r="D21" s="7"/>
      <c r="E21" s="105"/>
      <c r="F21" s="106"/>
      <c r="G21" s="107"/>
      <c r="H21" s="107"/>
      <c r="I21" s="107"/>
      <c r="J21" s="107"/>
      <c r="K21" s="107"/>
      <c r="L21" s="72"/>
      <c r="M21" s="72"/>
      <c r="N21" s="72"/>
    </row>
    <row r="22" spans="1:14" s="195" customFormat="1" ht="20" customHeight="1" thickBot="1">
      <c r="A22" s="1" t="s">
        <v>97</v>
      </c>
      <c r="B22" s="2"/>
      <c r="C22" s="2"/>
      <c r="D22" s="3"/>
      <c r="E22" s="3"/>
      <c r="H22" s="3"/>
      <c r="I22" s="3"/>
      <c r="J22" s="4"/>
      <c r="K22" s="4"/>
    </row>
    <row r="23" spans="1:14" s="195" customFormat="1" ht="22" customHeight="1" thickBot="1">
      <c r="A23" s="382"/>
      <c r="B23" s="383"/>
      <c r="C23" s="383"/>
      <c r="D23" s="383"/>
      <c r="E23" s="383"/>
      <c r="F23" s="383"/>
      <c r="G23" s="383"/>
      <c r="H23" s="384"/>
      <c r="I23" s="139"/>
      <c r="J23" s="139"/>
      <c r="K23" s="139"/>
    </row>
    <row r="24" spans="1:14" s="195" customFormat="1" ht="22" customHeight="1">
      <c r="A24" s="198" t="s">
        <v>96</v>
      </c>
      <c r="B24" s="197"/>
      <c r="C24" s="197"/>
      <c r="D24" s="197"/>
      <c r="E24" s="197"/>
      <c r="F24" s="197"/>
      <c r="G24" s="197"/>
      <c r="H24" s="197"/>
      <c r="I24" s="139"/>
      <c r="J24" s="139"/>
      <c r="K24" s="139"/>
    </row>
    <row r="25" spans="1:14" ht="12.75" customHeight="1">
      <c r="A25" s="380"/>
      <c r="B25" s="379"/>
      <c r="C25" s="379"/>
      <c r="D25" s="379"/>
      <c r="E25" s="74"/>
      <c r="F25" s="381"/>
      <c r="G25" s="379"/>
      <c r="H25" s="379"/>
      <c r="I25" s="379"/>
      <c r="J25" s="379"/>
      <c r="K25" s="379"/>
      <c r="L25" s="72"/>
      <c r="M25" s="72"/>
      <c r="N25" s="72"/>
    </row>
    <row r="26" spans="1:14" ht="22.5" customHeight="1">
      <c r="A26" s="140" t="s">
        <v>67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12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ht="12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ht="12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ht="12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ht="12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password="C7EC" sheet="1" objects="1" scenarios="1"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baseColWidth="10" defaultColWidth="14.3984375" defaultRowHeight="15" customHeight="1"/>
  <cols>
    <col min="1" max="1" width="2.796875" style="63" customWidth="1"/>
    <col min="2" max="2" width="9.796875" style="63" customWidth="1"/>
    <col min="3" max="3" width="23.59765625" style="63" customWidth="1"/>
    <col min="4" max="4" width="24.19921875" style="63" customWidth="1"/>
    <col min="5" max="5" width="7.59765625" style="170" customWidth="1"/>
    <col min="6" max="6" width="18.3984375" style="63" customWidth="1"/>
    <col min="7" max="7" width="16.796875" style="63" customWidth="1"/>
    <col min="8" max="11" width="14.796875" style="63" customWidth="1"/>
    <col min="12" max="12" width="16.19921875" style="63" customWidth="1"/>
    <col min="13" max="16" width="14.796875" style="63" customWidth="1"/>
    <col min="17" max="17" width="15.19921875" style="63" customWidth="1"/>
    <col min="18" max="20" width="19.796875" style="63" customWidth="1"/>
    <col min="21" max="22" width="19.796875" style="146" customWidth="1"/>
    <col min="23" max="23" width="15.796875" style="144" customWidth="1"/>
    <col min="24" max="24" width="14.19921875" style="144" customWidth="1"/>
    <col min="25" max="25" width="14.19921875" style="214" customWidth="1"/>
    <col min="26" max="26" width="14.19921875" style="63" customWidth="1"/>
    <col min="27" max="27" width="13" style="63" customWidth="1"/>
    <col min="28" max="28" width="20.19921875" style="63" customWidth="1"/>
    <col min="29" max="30" width="12.59765625" style="63" customWidth="1"/>
    <col min="31" max="16384" width="14.3984375" style="63"/>
  </cols>
  <sheetData>
    <row r="1" spans="1:30" ht="33" customHeight="1">
      <c r="A1" s="4"/>
      <c r="B1" s="462" t="s">
        <v>4</v>
      </c>
      <c r="C1" s="463"/>
      <c r="D1" s="463"/>
      <c r="E1" s="168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8"/>
      <c r="X1" s="148"/>
      <c r="Y1" s="148"/>
      <c r="AA1" s="4"/>
      <c r="AB1" s="4"/>
      <c r="AC1" s="4"/>
      <c r="AD1" s="4"/>
    </row>
    <row r="2" spans="1:30" ht="42" customHeight="1" thickBot="1">
      <c r="A2" s="4"/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>
      <c r="A3" s="4"/>
      <c r="B3" s="471" t="s">
        <v>113</v>
      </c>
      <c r="C3" s="471"/>
      <c r="D3" s="471"/>
      <c r="E3" s="471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215"/>
      <c r="R3" s="405" t="s">
        <v>119</v>
      </c>
      <c r="S3" s="406"/>
      <c r="T3" s="407"/>
      <c r="AA3" s="4"/>
      <c r="AB3" s="4"/>
      <c r="AC3" s="4"/>
      <c r="AD3" s="4"/>
    </row>
    <row r="4" spans="1:30" ht="21.75" customHeight="1" thickBot="1">
      <c r="A4" s="4"/>
      <c r="B4" s="91" t="s">
        <v>6</v>
      </c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15"/>
      <c r="R4" s="178" t="s">
        <v>5</v>
      </c>
      <c r="S4" s="178" t="s">
        <v>63</v>
      </c>
      <c r="T4" s="178" t="s">
        <v>109</v>
      </c>
      <c r="U4" s="4"/>
      <c r="V4" s="4"/>
      <c r="W4" s="90"/>
      <c r="X4" s="90"/>
      <c r="Y4" s="90"/>
      <c r="AA4" s="17"/>
      <c r="AB4" s="12"/>
      <c r="AC4" s="12"/>
      <c r="AD4" s="18"/>
    </row>
    <row r="5" spans="1:30" ht="27" customHeight="1" thickBot="1">
      <c r="A5" s="4"/>
      <c r="B5" s="91" t="s">
        <v>7</v>
      </c>
      <c r="C5" s="92" t="s">
        <v>8</v>
      </c>
      <c r="D5" s="90"/>
      <c r="E5" s="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82" t="s">
        <v>105</v>
      </c>
      <c r="R5" s="137">
        <v>150</v>
      </c>
      <c r="S5" s="137">
        <v>115</v>
      </c>
      <c r="T5" s="137">
        <v>100</v>
      </c>
      <c r="U5" s="4"/>
      <c r="V5" s="90"/>
      <c r="W5" s="90"/>
      <c r="X5" s="90"/>
      <c r="Y5" s="90"/>
      <c r="Z5" s="19"/>
      <c r="AA5" s="16"/>
      <c r="AB5" s="12"/>
      <c r="AC5" s="18"/>
    </row>
    <row r="6" spans="1:30" s="170" customFormat="1" ht="27" customHeight="1" thickBot="1">
      <c r="A6" s="4"/>
      <c r="B6" s="93"/>
      <c r="C6" s="90"/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2" t="s">
        <v>103</v>
      </c>
      <c r="R6" s="137">
        <v>175</v>
      </c>
      <c r="S6" s="137">
        <v>140</v>
      </c>
      <c r="T6" s="137">
        <v>125</v>
      </c>
      <c r="U6" s="211" t="s">
        <v>101</v>
      </c>
      <c r="V6" s="408" t="s">
        <v>64</v>
      </c>
      <c r="W6" s="409" t="s">
        <v>83</v>
      </c>
      <c r="X6" s="305" t="s">
        <v>106</v>
      </c>
      <c r="Y6" s="310"/>
      <c r="Z6" s="72"/>
      <c r="AA6" s="12"/>
      <c r="AB6" s="18"/>
    </row>
    <row r="7" spans="1:30" s="170" customFormat="1" ht="27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2" t="s">
        <v>104</v>
      </c>
      <c r="R7" s="137">
        <v>195</v>
      </c>
      <c r="S7" s="137">
        <v>160</v>
      </c>
      <c r="T7" s="137">
        <v>145</v>
      </c>
      <c r="U7" s="306" t="s">
        <v>5</v>
      </c>
      <c r="V7" s="408"/>
      <c r="W7" s="410"/>
      <c r="X7" s="394" t="s">
        <v>107</v>
      </c>
      <c r="Y7" s="311"/>
      <c r="Z7" s="72"/>
      <c r="AA7" s="4"/>
      <c r="AB7" s="4"/>
    </row>
    <row r="8" spans="1:30" s="170" customFormat="1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7"/>
      <c r="R8" s="307"/>
      <c r="S8" s="307"/>
      <c r="T8" s="307"/>
      <c r="U8" s="303" t="s">
        <v>98</v>
      </c>
      <c r="V8" s="308" t="s">
        <v>78</v>
      </c>
      <c r="W8" s="309" t="s">
        <v>73</v>
      </c>
      <c r="X8" s="395"/>
      <c r="Y8" s="311"/>
      <c r="Z8" s="72"/>
      <c r="AA8" s="4"/>
      <c r="AB8" s="4"/>
    </row>
    <row r="9" spans="1:30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7"/>
      <c r="R9" s="307"/>
      <c r="S9" s="307"/>
      <c r="T9" s="307"/>
      <c r="U9" s="303" t="s">
        <v>98</v>
      </c>
      <c r="V9" s="160">
        <v>25</v>
      </c>
      <c r="W9" s="156">
        <v>150</v>
      </c>
      <c r="X9" s="338">
        <v>22</v>
      </c>
      <c r="Y9" s="312"/>
      <c r="Z9" s="72"/>
      <c r="AA9" s="200"/>
    </row>
    <row r="10" spans="1:30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>
      <c r="A11" s="4"/>
      <c r="B11" s="464">
        <f>Summary!$A$11</f>
        <v>0</v>
      </c>
      <c r="C11" s="465"/>
      <c r="D11" s="465"/>
      <c r="E11" s="465"/>
      <c r="F11" s="466"/>
      <c r="G11" s="5"/>
      <c r="H11" s="467">
        <f>Summary!$A$17</f>
        <v>0</v>
      </c>
      <c r="I11" s="468"/>
      <c r="J11" s="468"/>
      <c r="K11" s="468"/>
      <c r="L11" s="468"/>
      <c r="M11" s="469"/>
      <c r="N11" s="4"/>
      <c r="O11" s="411" t="str">
        <f>IF(Summary!A11="","Please fill Federation Name (Summary Sheet)","")</f>
        <v>Please fill Federation Name (Summary Sheet)</v>
      </c>
      <c r="P11" s="411"/>
      <c r="Q11" s="411"/>
      <c r="R11" s="411"/>
      <c r="S11" s="411"/>
      <c r="T11" s="411"/>
      <c r="U11" s="412" t="str">
        <f>IF(COUNTIF(R22:V46,"Double (1 Bed)"),"Please confirm if you want 1 bed for 2 persons - check room tipology","")</f>
        <v/>
      </c>
      <c r="V11" s="412"/>
      <c r="W11" s="412"/>
      <c r="X11" s="412"/>
      <c r="Y11" s="412"/>
      <c r="Z11" s="412"/>
      <c r="AA11" s="4"/>
    </row>
    <row r="12" spans="1:30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428" t="str">
        <f>IF(Summary!A14="","Please fill Email (Summary Sheet)","")</f>
        <v>Please fill Email (Summary Sheet)</v>
      </c>
      <c r="P12" s="428"/>
      <c r="Q12" s="428"/>
      <c r="R12" s="428"/>
      <c r="S12" s="428"/>
      <c r="U12" s="412"/>
      <c r="V12" s="412"/>
      <c r="W12" s="412"/>
      <c r="X12" s="412"/>
      <c r="Y12" s="412"/>
      <c r="Z12" s="412"/>
      <c r="AA12" s="4"/>
    </row>
    <row r="13" spans="1:30" ht="25.5" customHeight="1" thickBot="1">
      <c r="A13" s="4"/>
      <c r="B13" s="464">
        <f>Summary!$A$14</f>
        <v>0</v>
      </c>
      <c r="C13" s="468"/>
      <c r="D13" s="468"/>
      <c r="E13" s="468"/>
      <c r="F13" s="469"/>
      <c r="G13" s="5"/>
      <c r="H13" s="470">
        <f>Summary!$A$20</f>
        <v>0</v>
      </c>
      <c r="I13" s="468"/>
      <c r="J13" s="468"/>
      <c r="K13" s="468"/>
      <c r="L13" s="468"/>
      <c r="M13" s="469"/>
      <c r="N13" s="28"/>
      <c r="O13" s="428" t="str">
        <f>IF(Summary!A17="","Please fill Contact Person (Summary Sheet)","")</f>
        <v>Please fill Contact Person (Summary Sheet)</v>
      </c>
      <c r="P13" s="428"/>
      <c r="Q13" s="428"/>
      <c r="R13" s="428"/>
      <c r="S13" s="428"/>
      <c r="T13" s="4"/>
      <c r="U13" s="412"/>
      <c r="V13" s="412"/>
      <c r="W13" s="412"/>
      <c r="X13" s="412"/>
      <c r="Y13" s="412"/>
      <c r="Z13" s="412"/>
      <c r="AA13" s="4"/>
    </row>
    <row r="14" spans="1:30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432" t="str">
        <f>IF(Summary!A20="","Please fill Phone (Summary Sheet)","")</f>
        <v>Please fill Phone (Summary Sheet)</v>
      </c>
      <c r="P14" s="432"/>
      <c r="Q14" s="432"/>
      <c r="R14" s="432"/>
      <c r="S14" s="432"/>
      <c r="T14" s="4"/>
      <c r="U14" s="4"/>
      <c r="V14" s="4"/>
      <c r="W14" s="90"/>
      <c r="X14" s="90"/>
      <c r="Y14" s="90"/>
      <c r="Z14" s="71"/>
      <c r="AA14" s="4"/>
      <c r="AB14" s="4"/>
      <c r="AC14" s="4"/>
      <c r="AD14" s="4"/>
    </row>
    <row r="15" spans="1:30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9"/>
      <c r="X15" s="149"/>
      <c r="Y15" s="149"/>
      <c r="Z15" s="71"/>
      <c r="AA15" s="18"/>
      <c r="AB15" s="4"/>
      <c r="AC15" s="4"/>
      <c r="AD15" s="4"/>
    </row>
    <row r="16" spans="1:30" ht="21.75" customHeight="1">
      <c r="A16" s="30"/>
      <c r="B16" s="447" t="s">
        <v>11</v>
      </c>
      <c r="C16" s="449" t="s">
        <v>12</v>
      </c>
      <c r="D16" s="452" t="s">
        <v>13</v>
      </c>
      <c r="E16" s="459" t="s">
        <v>85</v>
      </c>
      <c r="F16" s="454" t="s">
        <v>14</v>
      </c>
      <c r="G16" s="437" t="s">
        <v>15</v>
      </c>
      <c r="H16" s="430"/>
      <c r="I16" s="430"/>
      <c r="J16" s="430"/>
      <c r="K16" s="430"/>
      <c r="L16" s="430"/>
      <c r="M16" s="430"/>
      <c r="N16" s="430"/>
      <c r="O16" s="430"/>
      <c r="P16" s="431"/>
      <c r="Q16" s="437" t="s">
        <v>84</v>
      </c>
      <c r="R16" s="438"/>
      <c r="S16" s="438"/>
      <c r="T16" s="438"/>
      <c r="U16" s="438"/>
      <c r="V16" s="439"/>
      <c r="W16" s="396" t="s">
        <v>83</v>
      </c>
      <c r="X16" s="396" t="s">
        <v>108</v>
      </c>
      <c r="Y16" s="397"/>
      <c r="Z16" s="413" t="s">
        <v>16</v>
      </c>
      <c r="AA16" s="30"/>
      <c r="AB16" s="30"/>
      <c r="AC16" s="30"/>
      <c r="AD16" s="30"/>
    </row>
    <row r="17" spans="1:30" ht="31.5" customHeight="1" thickBot="1">
      <c r="A17" s="30"/>
      <c r="B17" s="448"/>
      <c r="C17" s="450"/>
      <c r="D17" s="453"/>
      <c r="E17" s="460"/>
      <c r="F17" s="455"/>
      <c r="G17" s="456"/>
      <c r="H17" s="457"/>
      <c r="I17" s="457"/>
      <c r="J17" s="457"/>
      <c r="K17" s="457"/>
      <c r="L17" s="457"/>
      <c r="M17" s="457"/>
      <c r="N17" s="457"/>
      <c r="O17" s="457"/>
      <c r="P17" s="458"/>
      <c r="Q17" s="440"/>
      <c r="R17" s="441"/>
      <c r="S17" s="441"/>
      <c r="T17" s="441"/>
      <c r="U17" s="441"/>
      <c r="V17" s="442"/>
      <c r="W17" s="398"/>
      <c r="X17" s="398"/>
      <c r="Y17" s="399"/>
      <c r="Z17" s="414"/>
      <c r="AA17" s="14"/>
      <c r="AB17" s="30"/>
      <c r="AC17" s="30"/>
      <c r="AD17" s="30"/>
    </row>
    <row r="18" spans="1:30" ht="30.75" customHeight="1">
      <c r="A18" s="30"/>
      <c r="B18" s="448"/>
      <c r="C18" s="450"/>
      <c r="D18" s="453"/>
      <c r="E18" s="460"/>
      <c r="F18" s="455"/>
      <c r="G18" s="429" t="s">
        <v>17</v>
      </c>
      <c r="H18" s="430"/>
      <c r="I18" s="430"/>
      <c r="J18" s="430"/>
      <c r="K18" s="431"/>
      <c r="L18" s="429" t="s">
        <v>18</v>
      </c>
      <c r="M18" s="430"/>
      <c r="N18" s="430"/>
      <c r="O18" s="430"/>
      <c r="P18" s="430"/>
      <c r="Q18" s="433" t="s">
        <v>19</v>
      </c>
      <c r="R18" s="402" t="s">
        <v>102</v>
      </c>
      <c r="S18" s="403"/>
      <c r="T18" s="403"/>
      <c r="U18" s="403"/>
      <c r="V18" s="404"/>
      <c r="W18" s="416" t="s">
        <v>73</v>
      </c>
      <c r="X18" s="418" t="s">
        <v>110</v>
      </c>
      <c r="Y18" s="400" t="s">
        <v>111</v>
      </c>
      <c r="Z18" s="414"/>
      <c r="AA18" s="30"/>
      <c r="AB18" s="73"/>
      <c r="AC18" s="30"/>
      <c r="AD18" s="30"/>
    </row>
    <row r="19" spans="1:30" ht="21.75" customHeight="1" thickBot="1">
      <c r="A19" s="30"/>
      <c r="B19" s="448"/>
      <c r="C19" s="451"/>
      <c r="D19" s="453"/>
      <c r="E19" s="461"/>
      <c r="F19" s="455"/>
      <c r="G19" s="31" t="s">
        <v>20</v>
      </c>
      <c r="H19" s="32" t="s">
        <v>21</v>
      </c>
      <c r="I19" s="435" t="s">
        <v>22</v>
      </c>
      <c r="J19" s="436"/>
      <c r="K19" s="33" t="s">
        <v>23</v>
      </c>
      <c r="L19" s="31" t="s">
        <v>20</v>
      </c>
      <c r="M19" s="32" t="s">
        <v>21</v>
      </c>
      <c r="N19" s="435" t="s">
        <v>24</v>
      </c>
      <c r="O19" s="436"/>
      <c r="P19" s="64" t="s">
        <v>23</v>
      </c>
      <c r="Q19" s="434"/>
      <c r="R19" s="179">
        <v>45568</v>
      </c>
      <c r="S19" s="179">
        <v>45569</v>
      </c>
      <c r="T19" s="304">
        <v>45570</v>
      </c>
      <c r="U19" s="304">
        <v>45571</v>
      </c>
      <c r="V19" s="179">
        <v>45572</v>
      </c>
      <c r="W19" s="417"/>
      <c r="X19" s="419"/>
      <c r="Y19" s="401"/>
      <c r="Z19" s="415"/>
      <c r="AA19" s="30"/>
      <c r="AB19" s="73"/>
      <c r="AC19" s="30"/>
      <c r="AD19" s="30"/>
    </row>
    <row r="20" spans="1:30" s="239" customFormat="1" ht="21.75" customHeight="1" thickTop="1">
      <c r="A20" s="223"/>
      <c r="B20" s="224" t="s">
        <v>25</v>
      </c>
      <c r="C20" s="225" t="s">
        <v>69</v>
      </c>
      <c r="D20" s="226" t="s">
        <v>70</v>
      </c>
      <c r="E20" s="227" t="s">
        <v>87</v>
      </c>
      <c r="F20" s="228" t="s">
        <v>26</v>
      </c>
      <c r="G20" s="229">
        <v>45203</v>
      </c>
      <c r="H20" s="230">
        <v>0.625</v>
      </c>
      <c r="I20" s="422" t="s">
        <v>27</v>
      </c>
      <c r="J20" s="423"/>
      <c r="K20" s="231" t="s">
        <v>28</v>
      </c>
      <c r="L20" s="229">
        <v>45206</v>
      </c>
      <c r="M20" s="230">
        <v>0.29166666666666669</v>
      </c>
      <c r="N20" s="422" t="s">
        <v>27</v>
      </c>
      <c r="O20" s="423"/>
      <c r="P20" s="232" t="s">
        <v>29</v>
      </c>
      <c r="Q20" s="233" t="s">
        <v>103</v>
      </c>
      <c r="R20" s="314"/>
      <c r="S20" s="234" t="s">
        <v>5</v>
      </c>
      <c r="T20" s="234" t="s">
        <v>5</v>
      </c>
      <c r="U20" s="234" t="s">
        <v>5</v>
      </c>
      <c r="V20" s="235"/>
      <c r="W20" s="333"/>
      <c r="X20" s="339" t="s">
        <v>86</v>
      </c>
      <c r="Y20" s="340" t="s">
        <v>86</v>
      </c>
      <c r="Z20" s="370">
        <f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IF(ISBLANK(C20),"0€",IF(ISBLANK(Q20),IF(W20="Yes",Non_Of_Comp,0),
IF(Q20="BB",
IF(R20="Single",Sgl_BB_A,0)+IF(R20="Twin (2 Beds)",Twn_BB_A,0)+IF(R20="Triple",Tpl_BB_A,0)+
IF(S20="Single",Sgl_BB_A,0)+IF(S20="Twin (2 Beds)",Twn_BB_A,0)+IF(S20="Triple",Tpl_BB_A,0)+
IF(T20="Single",Sgl_BB_A,0)+IF(T20="Twin (2 Beds)",Twn_BB_A,0)+IF(T20="Triple",Tpl_BB_A,0)+
IF(U20="Single",Sgl_BB_A,0)+IF(U20="Twin (2 Beds)",Twn_BB_A,0)+IF(U20="Triple",Tpl_BB_A,0)+
IF(V20="Single",Sgl_BB_A,0)+IF(V20="Twin (2 Beds)",Twn_BB_A,0)+IF(V20="Triple",Tpl_BB_A,0)))+
IF(Q20="HB",
IF(R20="Single",Sgl_HB_A,0)+IF(R20="Twin (2 Beds)",Twn_HB_A,0)+IF(R20="Triple",Tpl_HB_A,0)+
IF(S20="Single",Sgl_HB_A,0)+IF(S20="Twin (2 Beds)",Twn_HB_A,0)+IF(S20="Triple",Tpl_HB_A,0)+
IF(T20="Single",Sgl_HB_A,0)+IF(T20="Twin (2 Beds)",Twn_HB_A,0)+IF(T20="Triple",Tpl_HB_A,0)+
IF(U20="Single",Sgl_HB_A,0)+IF(U20="Twin (2 Beds)",Twn_HB_A,0)+IF(U20="Triple",Tpl_HB_A,0)+
IF(V20="Single",Sgl_HB_A,0)+IF(V20="Twin (2 Beds)",Twn_HB_A,0)+IF(V20="Triple",Tpl_HB_A,0)))+
IF(Q20="FB",
IF(R20="Single",Sgl_FB_A,0)+IF(R20="Twin (2 Beds)",Twn_FB_A,0)+IF(R20="Triple",Tpl_FB_A,0)+
IF(S20="Single",Sgl_FB_A,0)+IF(S20="Twin (2 Beds)",Twn_FB_A,0)+IF(S20="Triple",Tpl_FB_A,0)+
IF(T20="Single",Sgl_FB_A,0)+IF(T20="Twin (2 Beds)",Twn_FB_A,0)+IF(T20="Triple",Tpl_FB_A,0)+
IF(U20="Single",Sgl_FB_A,0)+IF(U20="Twin (2 Beds)",Twn_FB_A,0)+IF(U20="Triple",Tpl_FB_A,0)+
IF(V20="Single",Sgl_FB_A,0)+IF(V20="Twin (2 Beds)",Twn_FB_A,0)+IF(V20="Triple",Tpl_FB_A,0))+
IF(X20="Yes",TRF,0)+IF(Y20="Yes",TRF,0)</f>
        <v>569</v>
      </c>
      <c r="AA20" s="237"/>
      <c r="AB20" s="238"/>
      <c r="AC20" s="223"/>
      <c r="AD20" s="223"/>
    </row>
    <row r="21" spans="1:30" s="239" customFormat="1" ht="21.75" customHeight="1" thickBot="1">
      <c r="A21" s="240"/>
      <c r="B21" s="241" t="s">
        <v>31</v>
      </c>
      <c r="C21" s="242" t="s">
        <v>71</v>
      </c>
      <c r="D21" s="243" t="s">
        <v>72</v>
      </c>
      <c r="E21" s="244" t="s">
        <v>93</v>
      </c>
      <c r="F21" s="245" t="s">
        <v>75</v>
      </c>
      <c r="G21" s="246">
        <v>45203</v>
      </c>
      <c r="H21" s="247">
        <v>0.52083333333333337</v>
      </c>
      <c r="I21" s="443" t="s">
        <v>32</v>
      </c>
      <c r="J21" s="444"/>
      <c r="K21" s="248" t="s">
        <v>33</v>
      </c>
      <c r="L21" s="246">
        <v>45206</v>
      </c>
      <c r="M21" s="247">
        <v>0.8125</v>
      </c>
      <c r="N21" s="445" t="s">
        <v>32</v>
      </c>
      <c r="O21" s="446"/>
      <c r="P21" s="249" t="s">
        <v>34</v>
      </c>
      <c r="Q21" s="250" t="s">
        <v>103</v>
      </c>
      <c r="R21" s="315"/>
      <c r="S21" s="251" t="s">
        <v>5</v>
      </c>
      <c r="T21" s="251" t="s">
        <v>5</v>
      </c>
      <c r="U21" s="251" t="s">
        <v>5</v>
      </c>
      <c r="V21" s="252"/>
      <c r="W21" s="334"/>
      <c r="X21" s="341" t="s">
        <v>86</v>
      </c>
      <c r="Y21" s="342" t="s">
        <v>86</v>
      </c>
      <c r="Z21" s="316">
        <f>IF(F21="-48 Kg",EJU,0)+IF(F21="-52 Kg",EJU,0)+IF(F21="-57 Kg",EJU,0)+IF(F21="-63 Kg",EJU,0)+IF(F21="-70 Kg",EJU,0)+IF(F21="-78 Kg",EJU,0)+IF(F21="+78 Kg",EJU,0)+IF(F21="-60 kg",EJU,0)+IF(F21="-66 Kg",EJU,0)+IF(F21="-73 Kg",EJU,0)+IF(F21="-81 Kg",EJU,0)+IF(F21="-90 Kg",EJU,0)+IF(F21="-100 Kg",EJU,0)+IF(F21="+100 Kg",EJU,0)+
IF(ISBLANK(C21),"0€",IF(ISBLANK(Q21),IF(W21="Yes",Non_Of_Comp,0),
IF(Q21="BB",
IF(R21="Single",Sgl_BB_A,0)+IF(R21="Twin (2 Beds)",Twn_BB_A,0)+IF(R21="Triple",Tpl_BB_A,0)+
IF(S21="Single",Sgl_BB_A,0)+IF(S21="Twin (2 Beds)",Twn_BB_A,0)+IF(S21="Triple",Tpl_BB_A,0)+
IF(T21="Single",Sgl_BB_A,0)+IF(T21="Twin (2 Beds)",Twn_BB_A,0)+IF(T21="Triple",Tpl_BB_A,0)+
IF(U21="Single",Sgl_BB_A,0)+IF(U21="Twin (2 Beds)",Twn_BB_A,0)+IF(U21="Triple",Tpl_BB_A,0)+
IF(V21="Single",Sgl_BB_A,0)+IF(V21="Twin (2 Beds)",Twn_BB_A,0)+IF(V21="Triple",Tpl_BB_A,0)))+
IF(Q21="HB",
IF(R21="Single",Sgl_HB_A,0)+IF(R21="Twin (2 Beds)",Twn_HB_A,0)+IF(R21="Triple",Tpl_HB_A,0)+
IF(S21="Single",Sgl_HB_A,0)+IF(S21="Twin (2 Beds)",Twn_HB_A,0)+IF(S21="Triple",Tpl_HB_A,0)+
IF(T21="Single",Sgl_HB_A,0)+IF(T21="Twin (2 Beds)",Twn_HB_A,0)+IF(T21="Triple",Tpl_HB_A,0)+
IF(U21="Single",Sgl_HB_A,0)+IF(U21="Twin (2 Beds)",Twn_HB_A,0)+IF(U21="Triple",Tpl_HB_A,0)+
IF(V21="Single",Sgl_HB_A,0)+IF(V21="Twin (2 Beds)",Twn_HB_A,0)+IF(V21="Triple",Tpl_HB_A,0)))+
IF(Q21="FB",
IF(R21="Single",Sgl_FB_A,0)+IF(R21="Twin (2 Beds)",Twn_FB_A,0)+IF(R21="Triple",Tpl_FB_A,0)+
IF(S21="Single",Sgl_FB_A,0)+IF(S21="Twin (2 Beds)",Twn_FB_A,0)+IF(S21="Triple",Tpl_FB_A,0)+
IF(T21="Single",Sgl_FB_A,0)+IF(T21="Twin (2 Beds)",Twn_FB_A,0)+IF(T21="Triple",Tpl_FB_A,0)+
IF(U21="Single",Sgl_FB_A,0)+IF(U21="Twin (2 Beds)",Twn_FB_A,0)+IF(U21="Triple",Tpl_FB_A,0)+
IF(V21="Single",Sgl_FB_A,0)+IF(V21="Twin (2 Beds)",Twn_FB_A,0)+IF(V21="Triple",Tpl_FB_A,0))+
IF(X21="Yes",TRF,0)+IF(Y21="Yes",TRF,0)</f>
        <v>594</v>
      </c>
      <c r="AA21" s="240"/>
      <c r="AB21" s="253"/>
      <c r="AC21" s="240"/>
      <c r="AD21" s="240"/>
    </row>
    <row r="22" spans="1:30" s="239" customFormat="1" ht="21.75" customHeight="1">
      <c r="A22" s="254"/>
      <c r="B22" s="255">
        <v>1</v>
      </c>
      <c r="C22" s="256"/>
      <c r="D22" s="257"/>
      <c r="E22" s="258"/>
      <c r="F22" s="259"/>
      <c r="G22" s="260"/>
      <c r="H22" s="261"/>
      <c r="I22" s="424"/>
      <c r="J22" s="425"/>
      <c r="K22" s="262"/>
      <c r="L22" s="260"/>
      <c r="M22" s="261"/>
      <c r="N22" s="426"/>
      <c r="O22" s="427"/>
      <c r="P22" s="263"/>
      <c r="Q22" s="264"/>
      <c r="R22" s="265"/>
      <c r="S22" s="266"/>
      <c r="T22" s="266"/>
      <c r="U22" s="266"/>
      <c r="V22" s="267"/>
      <c r="W22" s="335"/>
      <c r="X22" s="372"/>
      <c r="Y22" s="373"/>
      <c r="Z22" s="313">
        <f t="shared" ref="Z22:Z46" si="0">IF(F22="-48 Kg",EJU,0)+IF(F22="-52 Kg",EJU,0)+IF(F22="-57 Kg",EJU,0)+IF(F22="-63 Kg",EJU,0)+IF(F22="-70 Kg",EJU,0)+IF(F22="-78 Kg",EJU,0)+IF(F22="+78 Kg",EJU,0)+IF(F22="-60 kg",EJU,0)+IF(F22="-66 Kg",EJU,0)+IF(F22="-73 Kg",EJU,0)+IF(F22="-81 Kg",EJU,0)+IF(F22="-90 Kg",EJU,0)+IF(F22="-100 Kg",EJU,0)+IF(F22="+100 Kg",EJU,0)+
IF(ISBLANK(C22),"0€",IF(ISBLANK(Q22),IF(W22="Yes",Non_Of_Comp,0),
IF(Q22="BB",
IF(R22="Single",Sgl_BB_A,0)+IF(R22="Twin (2 Beds)",Twn_BB_A,0)+IF(R22="Triple",Tpl_BB_A,0)+
IF(S22="Single",Sgl_BB_A,0)+IF(S22="Twin (2 Beds)",Twn_BB_A,0)+IF(S22="Triple",Tpl_BB_A,0)+
IF(T22="Single",Sgl_BB_A,0)+IF(T22="Twin (2 Beds)",Twn_BB_A,0)+IF(T22="Triple",Tpl_BB_A,0)+
IF(U22="Single",Sgl_BB_A,0)+IF(U22="Twin (2 Beds)",Twn_BB_A,0)+IF(U22="Triple",Tpl_BB_A,0)+
IF(V22="Single",Sgl_BB_A,0)+IF(V22="Twin (2 Beds)",Twn_BB_A,0)+IF(V22="Triple",Tpl_BB_A,0)))+
IF(Q22="HB",
IF(R22="Single",Sgl_HB_A,0)+IF(R22="Twin (2 Beds)",Twn_HB_A,0)+IF(R22="Triple",Tpl_HB_A,0)+
IF(S22="Single",Sgl_HB_A,0)+IF(S22="Twin (2 Beds)",Twn_HB_A,0)+IF(S22="Triple",Tpl_HB_A,0)+
IF(T22="Single",Sgl_HB_A,0)+IF(T22="Twin (2 Beds)",Twn_HB_A,0)+IF(T22="Triple",Tpl_HB_A,0)+
IF(U22="Single",Sgl_HB_A,0)+IF(U22="Twin (2 Beds)",Twn_HB_A,0)+IF(U22="Triple",Tpl_HB_A,0)+
IF(V22="Single",Sgl_HB_A,0)+IF(V22="Twin (2 Beds)",Twn_HB_A,0)+IF(V22="Triple",Tpl_HB_A,0)))+
IF(Q22="FB",
IF(R22="Single",Sgl_FB_A,0)+IF(R22="Twin (2 Beds)",Twn_FB_A,0)+IF(R22="Triple",Tpl_FB_A,0)+
IF(S22="Single",Sgl_FB_A,0)+IF(S22="Twin (2 Beds)",Twn_FB_A,0)+IF(S22="Triple",Tpl_FB_A,0)+
IF(T22="Single",Sgl_FB_A,0)+IF(T22="Twin (2 Beds)",Twn_FB_A,0)+IF(T22="Triple",Tpl_FB_A,0)+
IF(U22="Single",Sgl_FB_A,0)+IF(U22="Twin (2 Beds)",Twn_FB_A,0)+IF(U22="Triple",Tpl_FB_A,0)+
IF(V22="Single",Sgl_FB_A,0)+IF(V22="Twin (2 Beds)",Twn_FB_A,0)+IF(V22="Triple",Tpl_FB_A,0))+
IF(X22="Yes",TRF,0)+IF(Y22="Yes",TRF,0)</f>
        <v>0</v>
      </c>
      <c r="AA22" s="254"/>
      <c r="AB22" s="254"/>
      <c r="AC22" s="254"/>
      <c r="AD22" s="254"/>
    </row>
    <row r="23" spans="1:30" s="239" customFormat="1" ht="21.75" customHeight="1">
      <c r="A23" s="254"/>
      <c r="B23" s="268">
        <f t="shared" ref="B23:B46" si="1">B22+1</f>
        <v>2</v>
      </c>
      <c r="C23" s="269"/>
      <c r="D23" s="270"/>
      <c r="E23" s="271"/>
      <c r="F23" s="272"/>
      <c r="G23" s="273"/>
      <c r="H23" s="274"/>
      <c r="I23" s="420"/>
      <c r="J23" s="421"/>
      <c r="K23" s="275"/>
      <c r="L23" s="273"/>
      <c r="M23" s="274"/>
      <c r="N23" s="420"/>
      <c r="O23" s="421"/>
      <c r="P23" s="276"/>
      <c r="Q23" s="277"/>
      <c r="R23" s="278"/>
      <c r="S23" s="279"/>
      <c r="T23" s="279"/>
      <c r="U23" s="279"/>
      <c r="V23" s="280"/>
      <c r="W23" s="336"/>
      <c r="X23" s="374"/>
      <c r="Y23" s="375"/>
      <c r="Z23" s="313">
        <f t="shared" si="0"/>
        <v>0</v>
      </c>
      <c r="AA23" s="254"/>
      <c r="AB23" s="281"/>
      <c r="AC23" s="254"/>
      <c r="AD23" s="254"/>
    </row>
    <row r="24" spans="1:30" s="239" customFormat="1" ht="21.75" customHeight="1">
      <c r="A24" s="254"/>
      <c r="B24" s="268">
        <f t="shared" si="1"/>
        <v>3</v>
      </c>
      <c r="C24" s="269"/>
      <c r="D24" s="270"/>
      <c r="E24" s="271"/>
      <c r="F24" s="272"/>
      <c r="G24" s="273"/>
      <c r="H24" s="274"/>
      <c r="I24" s="420"/>
      <c r="J24" s="421"/>
      <c r="K24" s="275"/>
      <c r="L24" s="273"/>
      <c r="M24" s="274"/>
      <c r="N24" s="420"/>
      <c r="O24" s="421"/>
      <c r="P24" s="276"/>
      <c r="Q24" s="277"/>
      <c r="R24" s="278"/>
      <c r="S24" s="279"/>
      <c r="T24" s="279"/>
      <c r="U24" s="279"/>
      <c r="V24" s="280"/>
      <c r="W24" s="336"/>
      <c r="X24" s="374"/>
      <c r="Y24" s="375"/>
      <c r="Z24" s="313">
        <f t="shared" si="0"/>
        <v>0</v>
      </c>
      <c r="AA24" s="254"/>
      <c r="AB24" s="281"/>
      <c r="AC24" s="254"/>
      <c r="AD24" s="254"/>
    </row>
    <row r="25" spans="1:30" s="239" customFormat="1" ht="21.75" customHeight="1">
      <c r="A25" s="254"/>
      <c r="B25" s="268">
        <f t="shared" si="1"/>
        <v>4</v>
      </c>
      <c r="C25" s="269"/>
      <c r="D25" s="270"/>
      <c r="E25" s="271"/>
      <c r="F25" s="272"/>
      <c r="G25" s="273"/>
      <c r="H25" s="274"/>
      <c r="I25" s="420"/>
      <c r="J25" s="421"/>
      <c r="K25" s="275"/>
      <c r="L25" s="273"/>
      <c r="M25" s="274"/>
      <c r="N25" s="420"/>
      <c r="O25" s="421"/>
      <c r="P25" s="276"/>
      <c r="Q25" s="277"/>
      <c r="R25" s="278"/>
      <c r="S25" s="279"/>
      <c r="T25" s="279"/>
      <c r="U25" s="279"/>
      <c r="V25" s="280"/>
      <c r="W25" s="336"/>
      <c r="X25" s="374"/>
      <c r="Y25" s="375"/>
      <c r="Z25" s="313">
        <f t="shared" si="0"/>
        <v>0</v>
      </c>
      <c r="AA25" s="254"/>
      <c r="AB25" s="282"/>
      <c r="AC25" s="254"/>
      <c r="AD25" s="254"/>
    </row>
    <row r="26" spans="1:30" s="239" customFormat="1" ht="21.75" customHeight="1">
      <c r="A26" s="254"/>
      <c r="B26" s="268">
        <f t="shared" si="1"/>
        <v>5</v>
      </c>
      <c r="C26" s="269"/>
      <c r="D26" s="270"/>
      <c r="E26" s="271"/>
      <c r="F26" s="283"/>
      <c r="G26" s="273"/>
      <c r="H26" s="274"/>
      <c r="I26" s="420"/>
      <c r="J26" s="421"/>
      <c r="K26" s="275"/>
      <c r="L26" s="273"/>
      <c r="M26" s="274"/>
      <c r="N26" s="420"/>
      <c r="O26" s="421"/>
      <c r="P26" s="276"/>
      <c r="Q26" s="277"/>
      <c r="R26" s="278"/>
      <c r="S26" s="279"/>
      <c r="T26" s="279"/>
      <c r="U26" s="279"/>
      <c r="V26" s="280"/>
      <c r="W26" s="336"/>
      <c r="X26" s="374"/>
      <c r="Y26" s="375"/>
      <c r="Z26" s="313">
        <f t="shared" si="0"/>
        <v>0</v>
      </c>
      <c r="AA26" s="254"/>
      <c r="AB26" s="281"/>
      <c r="AC26" s="254"/>
      <c r="AD26" s="254"/>
    </row>
    <row r="27" spans="1:30" s="239" customFormat="1" ht="21.75" customHeight="1">
      <c r="A27" s="254"/>
      <c r="B27" s="268">
        <f t="shared" si="1"/>
        <v>6</v>
      </c>
      <c r="C27" s="269"/>
      <c r="D27" s="270"/>
      <c r="E27" s="271"/>
      <c r="F27" s="283"/>
      <c r="G27" s="273"/>
      <c r="H27" s="274"/>
      <c r="I27" s="420"/>
      <c r="J27" s="421"/>
      <c r="K27" s="275"/>
      <c r="L27" s="273"/>
      <c r="M27" s="274"/>
      <c r="N27" s="420"/>
      <c r="O27" s="421"/>
      <c r="P27" s="276"/>
      <c r="Q27" s="277"/>
      <c r="R27" s="278"/>
      <c r="S27" s="279"/>
      <c r="T27" s="279"/>
      <c r="U27" s="279"/>
      <c r="V27" s="280"/>
      <c r="W27" s="336"/>
      <c r="X27" s="374"/>
      <c r="Y27" s="375"/>
      <c r="Z27" s="313">
        <f t="shared" si="0"/>
        <v>0</v>
      </c>
      <c r="AA27" s="254"/>
      <c r="AB27" s="281"/>
      <c r="AC27" s="254"/>
      <c r="AD27" s="254"/>
    </row>
    <row r="28" spans="1:30" s="239" customFormat="1" ht="21.75" customHeight="1">
      <c r="A28" s="254"/>
      <c r="B28" s="268">
        <f t="shared" si="1"/>
        <v>7</v>
      </c>
      <c r="C28" s="269"/>
      <c r="D28" s="270"/>
      <c r="E28" s="271"/>
      <c r="F28" s="283"/>
      <c r="G28" s="273"/>
      <c r="H28" s="274"/>
      <c r="I28" s="420"/>
      <c r="J28" s="421"/>
      <c r="K28" s="275"/>
      <c r="L28" s="273"/>
      <c r="M28" s="274"/>
      <c r="N28" s="420"/>
      <c r="O28" s="421"/>
      <c r="P28" s="276"/>
      <c r="Q28" s="277"/>
      <c r="R28" s="278"/>
      <c r="S28" s="279"/>
      <c r="T28" s="279"/>
      <c r="U28" s="279"/>
      <c r="V28" s="280"/>
      <c r="W28" s="336"/>
      <c r="X28" s="374"/>
      <c r="Y28" s="375"/>
      <c r="Z28" s="313">
        <f t="shared" si="0"/>
        <v>0</v>
      </c>
      <c r="AA28" s="254"/>
      <c r="AB28" s="281"/>
      <c r="AC28" s="254"/>
      <c r="AD28" s="254"/>
    </row>
    <row r="29" spans="1:30" s="239" customFormat="1" ht="21.75" customHeight="1">
      <c r="A29" s="254"/>
      <c r="B29" s="268">
        <f t="shared" si="1"/>
        <v>8</v>
      </c>
      <c r="C29" s="269"/>
      <c r="D29" s="270"/>
      <c r="E29" s="271"/>
      <c r="F29" s="283"/>
      <c r="G29" s="273"/>
      <c r="H29" s="274"/>
      <c r="I29" s="420"/>
      <c r="J29" s="421"/>
      <c r="K29" s="275"/>
      <c r="L29" s="273"/>
      <c r="M29" s="274"/>
      <c r="N29" s="420"/>
      <c r="O29" s="421"/>
      <c r="P29" s="276"/>
      <c r="Q29" s="277"/>
      <c r="R29" s="278"/>
      <c r="S29" s="279"/>
      <c r="T29" s="279"/>
      <c r="U29" s="279"/>
      <c r="V29" s="280"/>
      <c r="W29" s="336"/>
      <c r="X29" s="374"/>
      <c r="Y29" s="375"/>
      <c r="Z29" s="313">
        <f t="shared" si="0"/>
        <v>0</v>
      </c>
      <c r="AA29" s="254"/>
      <c r="AB29" s="281"/>
      <c r="AC29" s="254"/>
      <c r="AD29" s="254"/>
    </row>
    <row r="30" spans="1:30" s="239" customFormat="1" ht="21.75" customHeight="1">
      <c r="A30" s="254"/>
      <c r="B30" s="268">
        <f t="shared" si="1"/>
        <v>9</v>
      </c>
      <c r="C30" s="269"/>
      <c r="D30" s="270"/>
      <c r="E30" s="271"/>
      <c r="F30" s="272"/>
      <c r="G30" s="273"/>
      <c r="H30" s="274"/>
      <c r="I30" s="420"/>
      <c r="J30" s="421"/>
      <c r="K30" s="275"/>
      <c r="L30" s="273"/>
      <c r="M30" s="274"/>
      <c r="N30" s="420"/>
      <c r="O30" s="421"/>
      <c r="P30" s="276"/>
      <c r="Q30" s="277"/>
      <c r="R30" s="278"/>
      <c r="S30" s="279"/>
      <c r="T30" s="279"/>
      <c r="U30" s="279"/>
      <c r="V30" s="280"/>
      <c r="W30" s="336"/>
      <c r="X30" s="374"/>
      <c r="Y30" s="375"/>
      <c r="Z30" s="313">
        <f t="shared" si="0"/>
        <v>0</v>
      </c>
      <c r="AA30" s="254"/>
      <c r="AB30" s="254"/>
      <c r="AC30" s="254"/>
      <c r="AD30" s="254"/>
    </row>
    <row r="31" spans="1:30" s="239" customFormat="1" ht="21.75" customHeight="1">
      <c r="A31" s="254"/>
      <c r="B31" s="268">
        <f t="shared" si="1"/>
        <v>10</v>
      </c>
      <c r="C31" s="269"/>
      <c r="D31" s="270"/>
      <c r="E31" s="271"/>
      <c r="F31" s="272"/>
      <c r="G31" s="273"/>
      <c r="H31" s="274"/>
      <c r="I31" s="420"/>
      <c r="J31" s="421"/>
      <c r="K31" s="275"/>
      <c r="L31" s="273"/>
      <c r="M31" s="274"/>
      <c r="N31" s="420"/>
      <c r="O31" s="421"/>
      <c r="P31" s="276"/>
      <c r="Q31" s="277"/>
      <c r="R31" s="278"/>
      <c r="S31" s="279"/>
      <c r="T31" s="279"/>
      <c r="U31" s="279"/>
      <c r="V31" s="280"/>
      <c r="W31" s="336"/>
      <c r="X31" s="374"/>
      <c r="Y31" s="375"/>
      <c r="Z31" s="313">
        <f t="shared" si="0"/>
        <v>0</v>
      </c>
      <c r="AA31" s="254"/>
      <c r="AB31" s="254"/>
      <c r="AC31" s="254"/>
      <c r="AD31" s="254"/>
    </row>
    <row r="32" spans="1:30" s="239" customFormat="1" ht="21.75" customHeight="1">
      <c r="A32" s="254"/>
      <c r="B32" s="268">
        <f t="shared" si="1"/>
        <v>11</v>
      </c>
      <c r="C32" s="269"/>
      <c r="D32" s="270"/>
      <c r="E32" s="271"/>
      <c r="F32" s="283"/>
      <c r="G32" s="273"/>
      <c r="H32" s="274"/>
      <c r="I32" s="420"/>
      <c r="J32" s="421"/>
      <c r="K32" s="275"/>
      <c r="L32" s="273"/>
      <c r="M32" s="274"/>
      <c r="N32" s="420"/>
      <c r="O32" s="421"/>
      <c r="P32" s="276"/>
      <c r="Q32" s="277"/>
      <c r="R32" s="278"/>
      <c r="S32" s="279"/>
      <c r="T32" s="279"/>
      <c r="U32" s="279"/>
      <c r="V32" s="280"/>
      <c r="W32" s="336"/>
      <c r="X32" s="374"/>
      <c r="Y32" s="375"/>
      <c r="Z32" s="313">
        <f t="shared" si="0"/>
        <v>0</v>
      </c>
      <c r="AA32" s="254"/>
      <c r="AB32" s="254"/>
      <c r="AC32" s="254"/>
      <c r="AD32" s="254"/>
    </row>
    <row r="33" spans="1:30" s="239" customFormat="1" ht="21.75" customHeight="1">
      <c r="A33" s="254"/>
      <c r="B33" s="268">
        <f t="shared" si="1"/>
        <v>12</v>
      </c>
      <c r="C33" s="269"/>
      <c r="D33" s="270"/>
      <c r="E33" s="271"/>
      <c r="F33" s="283"/>
      <c r="G33" s="273"/>
      <c r="H33" s="274"/>
      <c r="I33" s="420"/>
      <c r="J33" s="421"/>
      <c r="K33" s="275"/>
      <c r="L33" s="273"/>
      <c r="M33" s="274"/>
      <c r="N33" s="420"/>
      <c r="O33" s="421"/>
      <c r="P33" s="276"/>
      <c r="Q33" s="277"/>
      <c r="R33" s="278"/>
      <c r="S33" s="279"/>
      <c r="T33" s="279"/>
      <c r="U33" s="279"/>
      <c r="V33" s="280"/>
      <c r="W33" s="336"/>
      <c r="X33" s="374"/>
      <c r="Y33" s="375"/>
      <c r="Z33" s="313">
        <f t="shared" si="0"/>
        <v>0</v>
      </c>
      <c r="AA33" s="254"/>
      <c r="AB33" s="254"/>
      <c r="AC33" s="254"/>
      <c r="AD33" s="254"/>
    </row>
    <row r="34" spans="1:30" s="239" customFormat="1" ht="21.75" customHeight="1">
      <c r="A34" s="254"/>
      <c r="B34" s="268">
        <f t="shared" si="1"/>
        <v>13</v>
      </c>
      <c r="C34" s="269"/>
      <c r="D34" s="270"/>
      <c r="E34" s="271"/>
      <c r="F34" s="283"/>
      <c r="G34" s="273"/>
      <c r="H34" s="274"/>
      <c r="I34" s="420"/>
      <c r="J34" s="421"/>
      <c r="K34" s="275"/>
      <c r="L34" s="273"/>
      <c r="M34" s="274"/>
      <c r="N34" s="420"/>
      <c r="O34" s="421"/>
      <c r="P34" s="276"/>
      <c r="Q34" s="277"/>
      <c r="R34" s="278"/>
      <c r="S34" s="279"/>
      <c r="T34" s="279"/>
      <c r="U34" s="279"/>
      <c r="V34" s="280"/>
      <c r="W34" s="336"/>
      <c r="X34" s="374"/>
      <c r="Y34" s="375"/>
      <c r="Z34" s="313">
        <f t="shared" si="0"/>
        <v>0</v>
      </c>
      <c r="AA34" s="254"/>
      <c r="AB34" s="254"/>
      <c r="AC34" s="254"/>
      <c r="AD34" s="254"/>
    </row>
    <row r="35" spans="1:30" s="239" customFormat="1" ht="21.75" customHeight="1">
      <c r="A35" s="254"/>
      <c r="B35" s="268">
        <f t="shared" si="1"/>
        <v>14</v>
      </c>
      <c r="C35" s="269"/>
      <c r="D35" s="270"/>
      <c r="E35" s="271"/>
      <c r="F35" s="283"/>
      <c r="G35" s="273"/>
      <c r="H35" s="274"/>
      <c r="I35" s="420"/>
      <c r="J35" s="421"/>
      <c r="K35" s="275"/>
      <c r="L35" s="273"/>
      <c r="M35" s="274"/>
      <c r="N35" s="420"/>
      <c r="O35" s="421"/>
      <c r="P35" s="276"/>
      <c r="Q35" s="277"/>
      <c r="R35" s="278"/>
      <c r="S35" s="279"/>
      <c r="T35" s="279"/>
      <c r="U35" s="279"/>
      <c r="V35" s="280"/>
      <c r="W35" s="336"/>
      <c r="X35" s="374"/>
      <c r="Y35" s="375"/>
      <c r="Z35" s="313">
        <f t="shared" si="0"/>
        <v>0</v>
      </c>
      <c r="AA35" s="254"/>
      <c r="AC35" s="254"/>
      <c r="AD35" s="254"/>
    </row>
    <row r="36" spans="1:30" s="239" customFormat="1" ht="21.75" customHeight="1">
      <c r="A36" s="254"/>
      <c r="B36" s="268">
        <f t="shared" si="1"/>
        <v>15</v>
      </c>
      <c r="C36" s="269"/>
      <c r="D36" s="270"/>
      <c r="E36" s="271"/>
      <c r="F36" s="283"/>
      <c r="G36" s="273"/>
      <c r="H36" s="274"/>
      <c r="I36" s="420"/>
      <c r="J36" s="421"/>
      <c r="K36" s="275"/>
      <c r="L36" s="273"/>
      <c r="M36" s="274"/>
      <c r="N36" s="420"/>
      <c r="O36" s="421"/>
      <c r="P36" s="276"/>
      <c r="Q36" s="277"/>
      <c r="R36" s="278"/>
      <c r="S36" s="279"/>
      <c r="T36" s="279"/>
      <c r="U36" s="279"/>
      <c r="V36" s="280"/>
      <c r="W36" s="336"/>
      <c r="X36" s="374"/>
      <c r="Y36" s="375"/>
      <c r="Z36" s="313">
        <f t="shared" si="0"/>
        <v>0</v>
      </c>
      <c r="AA36" s="254"/>
      <c r="AB36" s="254"/>
      <c r="AC36" s="254"/>
      <c r="AD36" s="254"/>
    </row>
    <row r="37" spans="1:30" s="239" customFormat="1" ht="21.75" customHeight="1">
      <c r="A37" s="254"/>
      <c r="B37" s="268">
        <f t="shared" si="1"/>
        <v>16</v>
      </c>
      <c r="C37" s="269"/>
      <c r="D37" s="270"/>
      <c r="E37" s="271"/>
      <c r="F37" s="272"/>
      <c r="G37" s="273"/>
      <c r="H37" s="274"/>
      <c r="I37" s="420"/>
      <c r="J37" s="421"/>
      <c r="K37" s="275"/>
      <c r="L37" s="273"/>
      <c r="M37" s="274"/>
      <c r="N37" s="420"/>
      <c r="O37" s="421"/>
      <c r="P37" s="276"/>
      <c r="Q37" s="277"/>
      <c r="R37" s="278"/>
      <c r="S37" s="279"/>
      <c r="T37" s="279"/>
      <c r="U37" s="279"/>
      <c r="V37" s="280"/>
      <c r="W37" s="336"/>
      <c r="X37" s="374"/>
      <c r="Y37" s="375"/>
      <c r="Z37" s="313">
        <f t="shared" si="0"/>
        <v>0</v>
      </c>
      <c r="AA37" s="254"/>
      <c r="AB37" s="254"/>
      <c r="AC37" s="254"/>
      <c r="AD37" s="254"/>
    </row>
    <row r="38" spans="1:30" s="239" customFormat="1" ht="21.75" customHeight="1">
      <c r="A38" s="254"/>
      <c r="B38" s="284">
        <f t="shared" si="1"/>
        <v>17</v>
      </c>
      <c r="C38" s="269"/>
      <c r="D38" s="270"/>
      <c r="E38" s="271"/>
      <c r="F38" s="272"/>
      <c r="G38" s="273"/>
      <c r="H38" s="274"/>
      <c r="I38" s="420"/>
      <c r="J38" s="421"/>
      <c r="K38" s="275"/>
      <c r="L38" s="273"/>
      <c r="M38" s="274"/>
      <c r="N38" s="420"/>
      <c r="O38" s="421"/>
      <c r="P38" s="276"/>
      <c r="Q38" s="277"/>
      <c r="R38" s="278"/>
      <c r="S38" s="279"/>
      <c r="T38" s="279"/>
      <c r="U38" s="279"/>
      <c r="V38" s="280"/>
      <c r="W38" s="336"/>
      <c r="X38" s="374"/>
      <c r="Y38" s="375"/>
      <c r="Z38" s="313">
        <f t="shared" si="0"/>
        <v>0</v>
      </c>
      <c r="AA38" s="254"/>
      <c r="AB38" s="254"/>
      <c r="AC38" s="254"/>
      <c r="AD38" s="254"/>
    </row>
    <row r="39" spans="1:30" s="239" customFormat="1" ht="21.75" customHeight="1">
      <c r="A39" s="254"/>
      <c r="B39" s="284">
        <f t="shared" si="1"/>
        <v>18</v>
      </c>
      <c r="C39" s="285"/>
      <c r="D39" s="270"/>
      <c r="E39" s="271"/>
      <c r="F39" s="272"/>
      <c r="G39" s="273"/>
      <c r="H39" s="274"/>
      <c r="I39" s="420"/>
      <c r="J39" s="421"/>
      <c r="K39" s="275"/>
      <c r="L39" s="273"/>
      <c r="M39" s="274"/>
      <c r="N39" s="420"/>
      <c r="O39" s="421"/>
      <c r="P39" s="276"/>
      <c r="Q39" s="277"/>
      <c r="R39" s="278"/>
      <c r="S39" s="279"/>
      <c r="T39" s="279"/>
      <c r="U39" s="279"/>
      <c r="V39" s="280"/>
      <c r="W39" s="336"/>
      <c r="X39" s="374"/>
      <c r="Y39" s="375"/>
      <c r="Z39" s="313">
        <f t="shared" si="0"/>
        <v>0</v>
      </c>
      <c r="AA39" s="254"/>
      <c r="AB39" s="254"/>
      <c r="AC39" s="254"/>
      <c r="AD39" s="254"/>
    </row>
    <row r="40" spans="1:30" s="239" customFormat="1" ht="21.75" customHeight="1">
      <c r="A40" s="254"/>
      <c r="B40" s="284">
        <f t="shared" si="1"/>
        <v>19</v>
      </c>
      <c r="C40" s="285"/>
      <c r="D40" s="270"/>
      <c r="E40" s="271"/>
      <c r="F40" s="272"/>
      <c r="G40" s="273"/>
      <c r="H40" s="274"/>
      <c r="I40" s="420"/>
      <c r="J40" s="421"/>
      <c r="K40" s="275"/>
      <c r="L40" s="273"/>
      <c r="M40" s="274"/>
      <c r="N40" s="420"/>
      <c r="O40" s="421"/>
      <c r="P40" s="276"/>
      <c r="Q40" s="277"/>
      <c r="R40" s="278"/>
      <c r="S40" s="279"/>
      <c r="T40" s="279"/>
      <c r="U40" s="279"/>
      <c r="V40" s="280"/>
      <c r="W40" s="336"/>
      <c r="X40" s="374"/>
      <c r="Y40" s="375"/>
      <c r="Z40" s="313">
        <f t="shared" si="0"/>
        <v>0</v>
      </c>
      <c r="AA40" s="254"/>
      <c r="AB40" s="254"/>
      <c r="AC40" s="254"/>
      <c r="AD40" s="254"/>
    </row>
    <row r="41" spans="1:30" s="239" customFormat="1" ht="21.75" customHeight="1">
      <c r="A41" s="254"/>
      <c r="B41" s="284">
        <f t="shared" si="1"/>
        <v>20</v>
      </c>
      <c r="C41" s="285"/>
      <c r="D41" s="270"/>
      <c r="E41" s="271"/>
      <c r="F41" s="272"/>
      <c r="G41" s="273"/>
      <c r="H41" s="274"/>
      <c r="I41" s="420"/>
      <c r="J41" s="421"/>
      <c r="K41" s="275"/>
      <c r="L41" s="273"/>
      <c r="M41" s="274"/>
      <c r="N41" s="420"/>
      <c r="O41" s="421"/>
      <c r="P41" s="276"/>
      <c r="Q41" s="277"/>
      <c r="R41" s="278"/>
      <c r="S41" s="279"/>
      <c r="T41" s="279"/>
      <c r="U41" s="279"/>
      <c r="V41" s="280"/>
      <c r="W41" s="336"/>
      <c r="X41" s="374"/>
      <c r="Y41" s="375"/>
      <c r="Z41" s="313">
        <f t="shared" si="0"/>
        <v>0</v>
      </c>
      <c r="AA41" s="254"/>
      <c r="AB41" s="254"/>
      <c r="AC41" s="254"/>
      <c r="AD41" s="254"/>
    </row>
    <row r="42" spans="1:30" s="239" customFormat="1" ht="21.75" customHeight="1">
      <c r="A42" s="254"/>
      <c r="B42" s="284">
        <f t="shared" si="1"/>
        <v>21</v>
      </c>
      <c r="C42" s="285"/>
      <c r="D42" s="270"/>
      <c r="E42" s="271"/>
      <c r="F42" s="272"/>
      <c r="G42" s="273"/>
      <c r="H42" s="274"/>
      <c r="I42" s="420"/>
      <c r="J42" s="421"/>
      <c r="K42" s="275"/>
      <c r="L42" s="273"/>
      <c r="M42" s="274"/>
      <c r="N42" s="420"/>
      <c r="O42" s="421"/>
      <c r="P42" s="276"/>
      <c r="Q42" s="277"/>
      <c r="R42" s="278"/>
      <c r="S42" s="279"/>
      <c r="T42" s="279"/>
      <c r="U42" s="279"/>
      <c r="V42" s="280"/>
      <c r="W42" s="336"/>
      <c r="X42" s="374"/>
      <c r="Y42" s="375"/>
      <c r="Z42" s="313">
        <f t="shared" si="0"/>
        <v>0</v>
      </c>
      <c r="AA42" s="254"/>
      <c r="AB42" s="254"/>
      <c r="AC42" s="254"/>
      <c r="AD42" s="254"/>
    </row>
    <row r="43" spans="1:30" s="239" customFormat="1" ht="21.75" customHeight="1">
      <c r="A43" s="254"/>
      <c r="B43" s="284">
        <f t="shared" si="1"/>
        <v>22</v>
      </c>
      <c r="C43" s="285"/>
      <c r="D43" s="270"/>
      <c r="E43" s="271"/>
      <c r="F43" s="272"/>
      <c r="G43" s="273"/>
      <c r="H43" s="274"/>
      <c r="I43" s="420"/>
      <c r="J43" s="421"/>
      <c r="K43" s="275"/>
      <c r="L43" s="273"/>
      <c r="M43" s="274"/>
      <c r="N43" s="420"/>
      <c r="O43" s="421"/>
      <c r="P43" s="276"/>
      <c r="Q43" s="277"/>
      <c r="R43" s="278"/>
      <c r="S43" s="279"/>
      <c r="T43" s="279"/>
      <c r="U43" s="279"/>
      <c r="V43" s="280"/>
      <c r="W43" s="336"/>
      <c r="X43" s="374"/>
      <c r="Y43" s="375"/>
      <c r="Z43" s="313">
        <f t="shared" si="0"/>
        <v>0</v>
      </c>
      <c r="AA43" s="254"/>
      <c r="AB43" s="254"/>
      <c r="AC43" s="254"/>
      <c r="AD43" s="254"/>
    </row>
    <row r="44" spans="1:30" s="239" customFormat="1" ht="21.75" customHeight="1">
      <c r="A44" s="254"/>
      <c r="B44" s="284">
        <f t="shared" si="1"/>
        <v>23</v>
      </c>
      <c r="C44" s="285"/>
      <c r="D44" s="270"/>
      <c r="E44" s="271"/>
      <c r="F44" s="272"/>
      <c r="G44" s="273"/>
      <c r="H44" s="274"/>
      <c r="I44" s="420"/>
      <c r="J44" s="421"/>
      <c r="K44" s="275"/>
      <c r="L44" s="273"/>
      <c r="M44" s="274"/>
      <c r="N44" s="420"/>
      <c r="O44" s="421"/>
      <c r="P44" s="276"/>
      <c r="Q44" s="277"/>
      <c r="R44" s="278"/>
      <c r="S44" s="279"/>
      <c r="T44" s="279"/>
      <c r="U44" s="279"/>
      <c r="V44" s="280"/>
      <c r="W44" s="336"/>
      <c r="X44" s="374"/>
      <c r="Y44" s="375"/>
      <c r="Z44" s="313">
        <f t="shared" si="0"/>
        <v>0</v>
      </c>
      <c r="AA44" s="254"/>
      <c r="AB44" s="254"/>
      <c r="AC44" s="254"/>
      <c r="AD44" s="254"/>
    </row>
    <row r="45" spans="1:30" s="239" customFormat="1" ht="21.75" customHeight="1">
      <c r="A45" s="254"/>
      <c r="B45" s="284">
        <f t="shared" si="1"/>
        <v>24</v>
      </c>
      <c r="C45" s="285"/>
      <c r="D45" s="270"/>
      <c r="E45" s="271"/>
      <c r="F45" s="272"/>
      <c r="G45" s="273"/>
      <c r="H45" s="274"/>
      <c r="I45" s="420"/>
      <c r="J45" s="421"/>
      <c r="K45" s="275"/>
      <c r="L45" s="273"/>
      <c r="M45" s="274"/>
      <c r="N45" s="420"/>
      <c r="O45" s="421"/>
      <c r="P45" s="276"/>
      <c r="Q45" s="277"/>
      <c r="R45" s="278"/>
      <c r="S45" s="279"/>
      <c r="T45" s="279"/>
      <c r="U45" s="279"/>
      <c r="V45" s="280"/>
      <c r="W45" s="336"/>
      <c r="X45" s="374"/>
      <c r="Y45" s="375"/>
      <c r="Z45" s="313">
        <f t="shared" si="0"/>
        <v>0</v>
      </c>
      <c r="AA45" s="254"/>
      <c r="AB45" s="254"/>
      <c r="AC45" s="254"/>
      <c r="AD45" s="254"/>
    </row>
    <row r="46" spans="1:30" s="239" customFormat="1" ht="21.75" customHeight="1" thickBot="1">
      <c r="A46" s="254"/>
      <c r="B46" s="286">
        <f t="shared" si="1"/>
        <v>25</v>
      </c>
      <c r="C46" s="287"/>
      <c r="D46" s="288"/>
      <c r="E46" s="271"/>
      <c r="F46" s="289"/>
      <c r="G46" s="290"/>
      <c r="H46" s="291"/>
      <c r="I46" s="475"/>
      <c r="J46" s="476"/>
      <c r="K46" s="292"/>
      <c r="L46" s="290"/>
      <c r="M46" s="291"/>
      <c r="N46" s="475"/>
      <c r="O46" s="476"/>
      <c r="P46" s="293"/>
      <c r="Q46" s="294"/>
      <c r="R46" s="295"/>
      <c r="S46" s="296"/>
      <c r="T46" s="296"/>
      <c r="U46" s="296"/>
      <c r="V46" s="297"/>
      <c r="W46" s="337"/>
      <c r="X46" s="376"/>
      <c r="Y46" s="377"/>
      <c r="Z46" s="298">
        <f t="shared" si="0"/>
        <v>0</v>
      </c>
      <c r="AA46" s="254"/>
      <c r="AB46" s="254"/>
      <c r="AC46" s="254"/>
      <c r="AD46" s="254"/>
    </row>
    <row r="47" spans="1:30" s="302" customFormat="1" ht="21.75" customHeight="1" thickBot="1">
      <c r="A47" s="299"/>
      <c r="B47" s="300"/>
      <c r="C47" s="300"/>
      <c r="D47" s="477" t="s">
        <v>77</v>
      </c>
      <c r="E47" s="478"/>
      <c r="F47" s="157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1"/>
      <c r="AB47" s="299"/>
      <c r="AC47" s="299"/>
      <c r="AD47" s="299"/>
    </row>
    <row r="48" spans="1:30" s="144" customFormat="1" ht="21.75" customHeight="1" thickBot="1">
      <c r="A48" s="85"/>
      <c r="B48" s="86"/>
      <c r="C48" s="86"/>
      <c r="D48" s="180"/>
      <c r="E48" s="180"/>
      <c r="F48" s="181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480" t="s">
        <v>79</v>
      </c>
      <c r="X48" s="481"/>
      <c r="Y48" s="482"/>
      <c r="Z48" s="213">
        <f>SUM(Z22:Z46)</f>
        <v>0</v>
      </c>
      <c r="AA48" s="88"/>
      <c r="AC48" s="85"/>
      <c r="AD48" s="85"/>
    </row>
    <row r="49" spans="1:30" s="144" customFormat="1" ht="21.75" customHeight="1" thickBot="1">
      <c r="A49" s="85"/>
      <c r="B49" s="86"/>
      <c r="C49" s="86"/>
      <c r="D49" s="158"/>
      <c r="E49" s="158"/>
      <c r="F49" s="15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480" t="s">
        <v>114</v>
      </c>
      <c r="X49" s="481"/>
      <c r="Y49" s="482"/>
      <c r="Z49" s="331">
        <f ca="1">IF(Y69&gt;Y68,(Z48-F47-Y71)*0.1,0)</f>
        <v>0</v>
      </c>
    </row>
    <row r="50" spans="1:30" s="84" customFormat="1" ht="21.75" customHeight="1" thickBot="1">
      <c r="A50" s="85"/>
      <c r="B50" s="479" t="s">
        <v>68</v>
      </c>
      <c r="C50" s="479"/>
      <c r="D50" s="479"/>
      <c r="E50" s="167"/>
      <c r="F50" s="86"/>
      <c r="G50" s="145" t="s">
        <v>38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3" t="s">
        <v>80</v>
      </c>
      <c r="S50" s="484"/>
      <c r="T50" s="485"/>
      <c r="U50" s="86"/>
      <c r="W50" s="480" t="s">
        <v>79</v>
      </c>
      <c r="X50" s="481"/>
      <c r="Y50" s="482"/>
      <c r="Z50" s="331">
        <f ca="1">+Z48+Z49</f>
        <v>0</v>
      </c>
    </row>
    <row r="51" spans="1:30" ht="21.75" customHeight="1">
      <c r="A51" s="27"/>
      <c r="B51" s="472" t="s">
        <v>112</v>
      </c>
      <c r="C51" s="473"/>
      <c r="D51" s="473"/>
      <c r="E51" s="169"/>
      <c r="F51" s="34"/>
      <c r="G51" s="472" t="s">
        <v>115</v>
      </c>
      <c r="H51" s="473"/>
      <c r="I51" s="473"/>
      <c r="J51" s="89" t="s">
        <v>35</v>
      </c>
      <c r="K51" s="35"/>
      <c r="L51" s="27"/>
      <c r="M51" s="474" t="s">
        <v>65</v>
      </c>
      <c r="N51" s="474"/>
      <c r="O51" s="474"/>
      <c r="P51" s="474"/>
      <c r="Q51" s="474"/>
      <c r="R51" s="486"/>
      <c r="S51" s="487"/>
      <c r="T51" s="488"/>
      <c r="U51" s="85"/>
      <c r="V51" s="27"/>
      <c r="W51" s="63"/>
      <c r="X51" s="63"/>
      <c r="Y51" s="215"/>
    </row>
    <row r="52" spans="1:30" ht="21.75" customHeight="1" thickBot="1">
      <c r="A52" s="27"/>
      <c r="B52" s="473"/>
      <c r="C52" s="473"/>
      <c r="D52" s="473"/>
      <c r="E52" s="169"/>
      <c r="F52" s="34"/>
      <c r="G52" s="472" t="s">
        <v>116</v>
      </c>
      <c r="H52" s="473"/>
      <c r="I52" s="473"/>
      <c r="J52" s="216" t="s">
        <v>118</v>
      </c>
      <c r="K52" s="35"/>
      <c r="L52" s="4"/>
      <c r="M52" s="474"/>
      <c r="N52" s="474"/>
      <c r="O52" s="474"/>
      <c r="P52" s="474"/>
      <c r="Q52" s="474"/>
      <c r="R52" s="489"/>
      <c r="S52" s="490"/>
      <c r="T52" s="491"/>
      <c r="U52" s="85"/>
      <c r="V52" s="27"/>
      <c r="W52" s="63"/>
      <c r="X52" s="63"/>
      <c r="Y52" s="215"/>
    </row>
    <row r="53" spans="1:30" ht="21.75" customHeight="1">
      <c r="A53" s="27"/>
      <c r="B53" s="473"/>
      <c r="C53" s="473"/>
      <c r="D53" s="473"/>
      <c r="E53" s="169"/>
      <c r="F53" s="34"/>
      <c r="G53" s="472" t="s">
        <v>117</v>
      </c>
      <c r="H53" s="473"/>
      <c r="I53" s="473"/>
      <c r="J53" s="216" t="s">
        <v>37</v>
      </c>
      <c r="K53" s="35"/>
      <c r="L53" s="4"/>
      <c r="M53" s="474"/>
      <c r="N53" s="474"/>
      <c r="O53" s="474"/>
      <c r="P53" s="474"/>
      <c r="Q53" s="474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>
      <c r="A54" s="4"/>
      <c r="B54" s="473"/>
      <c r="C54" s="473"/>
      <c r="D54" s="473"/>
      <c r="E54" s="169"/>
      <c r="F54" s="34"/>
      <c r="G54" s="94"/>
      <c r="H54" s="94"/>
      <c r="I54" s="94"/>
      <c r="J54" s="94"/>
      <c r="K54" s="35"/>
      <c r="L54" s="4"/>
      <c r="M54" s="474"/>
      <c r="N54" s="474"/>
      <c r="O54" s="474"/>
      <c r="P54" s="474"/>
      <c r="Q54" s="474"/>
      <c r="R54" s="16"/>
      <c r="S54" s="4"/>
      <c r="T54" s="4"/>
      <c r="U54" s="4"/>
      <c r="V54" s="4"/>
      <c r="W54" s="90"/>
      <c r="X54" s="90"/>
      <c r="Y54" s="90"/>
      <c r="Z54" s="36"/>
      <c r="AA54" s="23"/>
      <c r="AB54" s="4"/>
      <c r="AC54" s="4"/>
      <c r="AD54" s="4"/>
    </row>
    <row r="55" spans="1:30" ht="21.75" customHeight="1">
      <c r="A55" s="4"/>
      <c r="B55" s="473"/>
      <c r="C55" s="473"/>
      <c r="D55" s="473"/>
      <c r="E55" s="169"/>
      <c r="F55" s="34"/>
      <c r="G55" s="35"/>
      <c r="H55" s="35"/>
      <c r="I55" s="35"/>
      <c r="J55" s="35"/>
      <c r="K55" s="35"/>
      <c r="L55" s="4"/>
      <c r="M55" s="474"/>
      <c r="N55" s="474"/>
      <c r="O55" s="474"/>
      <c r="P55" s="474"/>
      <c r="Q55" s="474"/>
      <c r="R55" s="16"/>
      <c r="S55" s="4"/>
      <c r="T55" s="4"/>
      <c r="U55" s="4"/>
      <c r="V55" s="4"/>
      <c r="W55" s="90"/>
      <c r="X55" s="90"/>
      <c r="Y55" s="90"/>
      <c r="Z55" s="36"/>
      <c r="AA55" s="23"/>
      <c r="AB55" s="4"/>
      <c r="AC55" s="4"/>
      <c r="AD55" s="4"/>
    </row>
    <row r="56" spans="1:30" ht="21.75" customHeight="1">
      <c r="A56" s="4"/>
      <c r="B56" s="473"/>
      <c r="C56" s="473"/>
      <c r="D56" s="473"/>
      <c r="E56" s="169"/>
      <c r="F56" s="34"/>
      <c r="G56" s="34"/>
      <c r="H56" s="37"/>
      <c r="I56" s="4"/>
      <c r="J56" s="4"/>
      <c r="K56" s="4"/>
      <c r="L56" s="4"/>
      <c r="M56" s="474"/>
      <c r="N56" s="474"/>
      <c r="O56" s="474"/>
      <c r="P56" s="474"/>
      <c r="Q56" s="474"/>
      <c r="R56" s="37"/>
      <c r="S56" s="4"/>
      <c r="T56" s="4"/>
      <c r="U56" s="4"/>
      <c r="V56" s="4"/>
      <c r="W56" s="90"/>
      <c r="X56" s="90"/>
      <c r="Y56" s="90"/>
      <c r="Z56" s="36"/>
      <c r="AA56" s="23"/>
      <c r="AB56" s="4"/>
      <c r="AC56" s="4"/>
      <c r="AD56" s="4"/>
    </row>
    <row r="57" spans="1:30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90"/>
      <c r="X57" s="90"/>
      <c r="Y57" s="90"/>
      <c r="Z57" s="37"/>
      <c r="AA57" s="23"/>
      <c r="AB57" s="4"/>
      <c r="AC57" s="4"/>
      <c r="AD57" s="4"/>
    </row>
    <row r="58" spans="1:30" ht="21.75" customHeight="1">
      <c r="A58" s="4"/>
      <c r="B58" s="4"/>
      <c r="C58" s="82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50"/>
      <c r="X58" s="150"/>
      <c r="Y58" s="150"/>
      <c r="Z58" s="37"/>
      <c r="AA58" s="23"/>
      <c r="AB58" s="4"/>
      <c r="AC58" s="4"/>
      <c r="AD58" s="4"/>
    </row>
    <row r="59" spans="1:30" ht="21.75" customHeight="1">
      <c r="A59" s="4"/>
      <c r="B59" s="4"/>
      <c r="C59" s="83"/>
      <c r="D59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51"/>
      <c r="X59" s="151"/>
      <c r="Y59" s="151"/>
      <c r="Z59" s="37"/>
      <c r="AA59" s="23"/>
      <c r="AB59" s="4"/>
      <c r="AC59" s="4"/>
      <c r="AD59" s="4"/>
    </row>
    <row r="60" spans="1:30" ht="21.75" hidden="1" customHeight="1">
      <c r="A60" s="4"/>
      <c r="B60" s="4"/>
      <c r="C60" s="83"/>
      <c r="D60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51"/>
      <c r="X60" s="151"/>
      <c r="Y60" s="151"/>
      <c r="Z60" s="16"/>
      <c r="AA60" s="23"/>
      <c r="AB60" s="4"/>
      <c r="AC60" s="4"/>
      <c r="AD60" s="4"/>
    </row>
    <row r="61" spans="1:30" ht="21.75" hidden="1" customHeight="1">
      <c r="A61" s="4"/>
      <c r="B61" s="4"/>
      <c r="C61" s="83"/>
      <c r="D61" s="138"/>
      <c r="E61" s="138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83" t="s">
        <v>5</v>
      </c>
      <c r="S61" s="183" t="s">
        <v>5</v>
      </c>
      <c r="T61" s="183" t="s">
        <v>5</v>
      </c>
      <c r="U61" s="183" t="s">
        <v>5</v>
      </c>
      <c r="V61" s="183" t="s">
        <v>5</v>
      </c>
      <c r="W61" s="199" t="s">
        <v>73</v>
      </c>
      <c r="X61" s="79" t="s">
        <v>76</v>
      </c>
      <c r="Y61" s="79" t="s">
        <v>76</v>
      </c>
      <c r="Z61" s="330" t="s">
        <v>88</v>
      </c>
      <c r="AA61" s="4"/>
      <c r="AB61" s="4"/>
      <c r="AC61" s="4"/>
    </row>
    <row r="62" spans="1:30" ht="21.75" hidden="1" customHeight="1">
      <c r="A62" s="4"/>
      <c r="B62" s="4"/>
      <c r="C62" s="83"/>
      <c r="D62" s="138"/>
      <c r="E62" s="138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105</v>
      </c>
      <c r="R62" s="184">
        <f>COUNTIFS($Q$22:$Q$46,$Q$62,$R$22:$R$46,R61)</f>
        <v>0</v>
      </c>
      <c r="S62" s="184">
        <f>COUNTIFS($Q$22:$Q$46,$Q$62,$S$22:$S$46,S61)</f>
        <v>0</v>
      </c>
      <c r="T62" s="184">
        <f>COUNTIFS($Q$22:$Q$46,$Q$62,T$22:T$46,T61)</f>
        <v>0</v>
      </c>
      <c r="U62" s="184">
        <f>COUNTIFS($Q$22:$Q$46,$Q$62,U$22:U$46,U61)</f>
        <v>0</v>
      </c>
      <c r="V62" s="184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343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A62" s="4"/>
      <c r="AB62" s="4"/>
      <c r="AC62" s="4"/>
    </row>
    <row r="63" spans="1:30" ht="21.75" hidden="1" customHeight="1">
      <c r="A63" s="4"/>
      <c r="B63" s="4"/>
      <c r="C63" s="83"/>
      <c r="D6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83" t="s">
        <v>30</v>
      </c>
      <c r="S63" s="183" t="s">
        <v>30</v>
      </c>
      <c r="T63" s="183" t="s">
        <v>30</v>
      </c>
      <c r="U63" s="183" t="s">
        <v>30</v>
      </c>
      <c r="V63" s="183" t="s">
        <v>30</v>
      </c>
      <c r="W63" s="152"/>
      <c r="X63" s="152"/>
      <c r="Y63" s="152"/>
      <c r="Z63" s="328"/>
      <c r="AA63" s="4"/>
      <c r="AB63" s="4"/>
      <c r="AC63" s="4"/>
    </row>
    <row r="64" spans="1:30" ht="21.75" hidden="1" customHeight="1">
      <c r="A64" s="4"/>
      <c r="B64" s="4"/>
      <c r="C64" s="83"/>
      <c r="D64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105</v>
      </c>
      <c r="R64" s="184">
        <f>COUNTIFS($Q$22:$Q$46,$Q$64,$R$22:$R$46,R63)</f>
        <v>0</v>
      </c>
      <c r="S64" s="184">
        <f>COUNTIFS($Q$22:$Q$46,$Q$64,$S$22:$S$46,S63)</f>
        <v>0</v>
      </c>
      <c r="T64" s="184">
        <f>COUNTIFS($Q$22:$Q$46,$Q$64,T$22:T$46,T63)</f>
        <v>0</v>
      </c>
      <c r="U64" s="184">
        <f>COUNTIFS($Q$22:$Q$46,$Q$64,U$22:U$46,U63)</f>
        <v>0</v>
      </c>
      <c r="V64" s="184">
        <f>COUNTIFS($Q$22:$Q$46,$Q$64,V$22:V$46,V63)</f>
        <v>0</v>
      </c>
      <c r="W64" s="153"/>
      <c r="Z64" s="329"/>
      <c r="AA64" s="4"/>
      <c r="AB64" s="4"/>
      <c r="AC64" s="4"/>
    </row>
    <row r="65" spans="1:30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83" t="s">
        <v>109</v>
      </c>
      <c r="S65" s="183" t="s">
        <v>109</v>
      </c>
      <c r="T65" s="183" t="s">
        <v>109</v>
      </c>
      <c r="U65" s="183" t="s">
        <v>109</v>
      </c>
      <c r="V65" s="183" t="s">
        <v>109</v>
      </c>
      <c r="W65" s="152"/>
      <c r="Z65" s="72"/>
      <c r="AA65" s="4"/>
      <c r="AB65" s="4"/>
      <c r="AC65" s="4"/>
    </row>
    <row r="66" spans="1:30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105</v>
      </c>
      <c r="R66" s="184">
        <f>COUNTIFS($Q$22:$Q$46,$Q$66,$R$22:$R$46,R65)</f>
        <v>0</v>
      </c>
      <c r="S66" s="184">
        <f>COUNTIFS($Q$22:$Q$46,$Q$62,S$22:S$46,S65)</f>
        <v>0</v>
      </c>
      <c r="T66" s="184">
        <f>COUNTIFS($Q$22:$Q$46,$Q$66,T$22:T$46,T65)</f>
        <v>0</v>
      </c>
      <c r="U66" s="184">
        <f>COUNTIFS($Q$22:$Q$46,$Q$66,U$22:U$46,U65)</f>
        <v>0</v>
      </c>
      <c r="V66" s="184">
        <f>COUNTIFS($Q$22:$Q$46,$Q$66,V$22:V$46,V65)</f>
        <v>0</v>
      </c>
      <c r="W66" s="153"/>
      <c r="X66" s="153"/>
      <c r="Y66" s="153"/>
      <c r="AA66" s="4"/>
      <c r="AB66" s="4"/>
      <c r="AC66" s="4"/>
    </row>
    <row r="67" spans="1:30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4"/>
      <c r="X67" s="154"/>
      <c r="Y67" s="154"/>
      <c r="Z67" s="154"/>
      <c r="AA67" s="154"/>
      <c r="AB67" s="4"/>
      <c r="AC67" s="4"/>
      <c r="AD67" s="4"/>
    </row>
    <row r="68" spans="1:30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83" t="s">
        <v>5</v>
      </c>
      <c r="S68" s="183" t="s">
        <v>5</v>
      </c>
      <c r="T68" s="183" t="s">
        <v>5</v>
      </c>
      <c r="U68" s="183" t="s">
        <v>5</v>
      </c>
      <c r="V68" s="183" t="s">
        <v>5</v>
      </c>
      <c r="W68" s="153"/>
      <c r="Y68" s="212">
        <f>DATEVALUE("6/9/2024")</f>
        <v>45541</v>
      </c>
      <c r="Z68" s="189">
        <v>45541</v>
      </c>
      <c r="AB68" s="4"/>
      <c r="AC68" s="4"/>
      <c r="AD68" s="4"/>
    </row>
    <row r="69" spans="1:30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103</v>
      </c>
      <c r="R69" s="184">
        <f>COUNTIFS($Q$22:$Q$46,$Q$69,$R$22:$R$46,R68)</f>
        <v>0</v>
      </c>
      <c r="S69" s="184">
        <f>COUNTIFS($Q$22:$Q$46,$Q$69,$S$22:$S$46,S68)</f>
        <v>0</v>
      </c>
      <c r="T69" s="184">
        <f>COUNTIFS($Q$22:$Q$46,$Q$69,$T$22:$T$46,T68)</f>
        <v>0</v>
      </c>
      <c r="U69" s="184">
        <f>COUNTIFS($Q$22:$Q$46,$Q$69,$U$22:$U$46,U68)</f>
        <v>0</v>
      </c>
      <c r="V69" s="184">
        <f>COUNTIFS($Q$22:$Q$46,$Q$69,$V$22:$V$46,V68)</f>
        <v>0</v>
      </c>
      <c r="W69" s="153"/>
      <c r="Y69" s="190">
        <f ca="1">TODAY()</f>
        <v>45503</v>
      </c>
      <c r="Z69" s="16" t="s">
        <v>92</v>
      </c>
      <c r="AB69" s="4"/>
      <c r="AC69" s="4"/>
      <c r="AD69" s="4"/>
    </row>
    <row r="70" spans="1:30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83" t="s">
        <v>30</v>
      </c>
      <c r="S70" s="183" t="s">
        <v>30</v>
      </c>
      <c r="T70" s="183" t="s">
        <v>30</v>
      </c>
      <c r="U70" s="183" t="s">
        <v>30</v>
      </c>
      <c r="V70" s="183" t="s">
        <v>30</v>
      </c>
      <c r="W70" s="154"/>
      <c r="X70" s="154"/>
      <c r="Y70" s="154"/>
      <c r="Z70" s="154"/>
      <c r="AA70" s="154"/>
      <c r="AB70" s="4"/>
      <c r="AC70" s="4"/>
      <c r="AD70" s="4"/>
    </row>
    <row r="71" spans="1:30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103</v>
      </c>
      <c r="R71" s="184">
        <f>COUNTIFS($Q$22:$Q$46,$Q$71,$R$22:$R$46,R70)</f>
        <v>0</v>
      </c>
      <c r="S71" s="184">
        <f>COUNTIFS($Q$22:$Q$46,$Q$71,$S$22:$S$46,S70)</f>
        <v>0</v>
      </c>
      <c r="T71" s="184">
        <f>COUNTIFS($Q$22:$Q$46,$Q$71,T$22:T$46,T70)</f>
        <v>0</v>
      </c>
      <c r="U71" s="184">
        <f>COUNTIFS($Q$22:$Q$46,$Q$71,U$22:U$46,U70)</f>
        <v>0</v>
      </c>
      <c r="V71" s="184">
        <f>COUNTIFS($Q$22:$Q$46,$Q$71,V$22:V$46,V70)</f>
        <v>0</v>
      </c>
      <c r="W71" s="153"/>
      <c r="X71" s="153"/>
      <c r="Y71" s="332">
        <f>+W62*150</f>
        <v>0</v>
      </c>
      <c r="AA71" s="23"/>
      <c r="AB71" s="4"/>
      <c r="AC71" s="4"/>
      <c r="AD71" s="4"/>
    </row>
    <row r="72" spans="1:30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83" t="s">
        <v>109</v>
      </c>
      <c r="S72" s="183" t="s">
        <v>109</v>
      </c>
      <c r="T72" s="183" t="s">
        <v>109</v>
      </c>
      <c r="U72" s="183" t="s">
        <v>109</v>
      </c>
      <c r="V72" s="183" t="s">
        <v>109</v>
      </c>
      <c r="W72" s="153"/>
      <c r="X72" s="153"/>
      <c r="Y72" s="153"/>
      <c r="Z72" s="16"/>
      <c r="AA72" s="23"/>
      <c r="AB72" s="4"/>
      <c r="AC72" s="4"/>
      <c r="AD72" s="4"/>
    </row>
    <row r="73" spans="1:30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103</v>
      </c>
      <c r="R73" s="184">
        <f>COUNTIFS($Q$22:$Q$46,$Q$73,$R$22:$R$46,R72)</f>
        <v>0</v>
      </c>
      <c r="S73" s="184">
        <f>COUNTIFS($Q$22:$Q$46,$Q$73,S$22:S$46,S72)</f>
        <v>0</v>
      </c>
      <c r="T73" s="184">
        <f>COUNTIFS($Q$22:$Q$46,$Q$73,T$22:T$46,T72)</f>
        <v>0</v>
      </c>
      <c r="U73" s="184">
        <f>COUNTIFS($Q$22:$Q$46,$Q$73,U$22:U$46,U72)</f>
        <v>0</v>
      </c>
      <c r="V73" s="184">
        <f>COUNTIFS($Q$22:$Q$46,$Q$73,V$22:V$46,V72)</f>
        <v>0</v>
      </c>
      <c r="W73" s="155"/>
      <c r="X73" s="155"/>
      <c r="Y73" s="155"/>
      <c r="Z73" s="16"/>
      <c r="AA73" s="23"/>
      <c r="AB73" s="4"/>
      <c r="AC73" s="4"/>
      <c r="AD73" s="4"/>
    </row>
    <row r="74" spans="1:30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5"/>
      <c r="X74" s="155"/>
      <c r="Y74" s="155"/>
      <c r="Z74" s="16"/>
      <c r="AA74" s="23"/>
      <c r="AB74" s="4"/>
      <c r="AC74" s="4"/>
      <c r="AD74" s="4"/>
    </row>
    <row r="75" spans="1:30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83" t="s">
        <v>5</v>
      </c>
      <c r="S75" s="183" t="s">
        <v>5</v>
      </c>
      <c r="T75" s="183" t="s">
        <v>5</v>
      </c>
      <c r="U75" s="183" t="s">
        <v>5</v>
      </c>
      <c r="V75" s="183" t="s">
        <v>5</v>
      </c>
      <c r="W75" s="155"/>
      <c r="X75" s="155"/>
      <c r="Y75" s="155"/>
      <c r="Z75" s="16"/>
      <c r="AA75" s="23"/>
      <c r="AB75" s="4"/>
      <c r="AC75" s="4"/>
      <c r="AD75" s="4"/>
    </row>
    <row r="76" spans="1:30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104</v>
      </c>
      <c r="R76" s="184">
        <f>COUNTIFS($Q$22:$Q$46,$Q$76,$R$22:$R$46,R75)</f>
        <v>0</v>
      </c>
      <c r="S76" s="184">
        <f>COUNTIFS($Q$22:$Q$46,$Q$76,$S$22:$S$46,S75)</f>
        <v>0</v>
      </c>
      <c r="T76" s="184">
        <f>COUNTIFS($Q$22:$Q$46,$Q$76,$T$22:$T$46,T75)</f>
        <v>0</v>
      </c>
      <c r="U76" s="184">
        <f>COUNTIFS($Q$22:$Q$46,$Q$76,$U$22:$U$46,U75)</f>
        <v>0</v>
      </c>
      <c r="V76" s="184">
        <f>COUNTIFS($Q$22:$Q$46,$Q$76,$V$22:$V$46,V75)</f>
        <v>0</v>
      </c>
      <c r="W76" s="90"/>
      <c r="X76" s="90"/>
      <c r="Y76" s="90"/>
      <c r="Z76" s="16"/>
      <c r="AA76" s="23"/>
      <c r="AB76" s="4"/>
      <c r="AC76" s="4"/>
      <c r="AD76" s="4"/>
    </row>
    <row r="77" spans="1:30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83" t="s">
        <v>30</v>
      </c>
      <c r="S77" s="183" t="s">
        <v>30</v>
      </c>
      <c r="T77" s="183" t="s">
        <v>30</v>
      </c>
      <c r="U77" s="183" t="s">
        <v>30</v>
      </c>
      <c r="V77" s="183" t="s">
        <v>30</v>
      </c>
      <c r="W77" s="90"/>
      <c r="X77" s="90"/>
      <c r="Y77" s="90"/>
      <c r="Z77" s="16"/>
      <c r="AA77" s="23"/>
      <c r="AB77" s="4"/>
      <c r="AC77" s="4"/>
      <c r="AD77" s="4"/>
    </row>
    <row r="78" spans="1:30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104</v>
      </c>
      <c r="R78" s="184">
        <f>COUNTIFS($Q$22:$Q$46,$Q$78,$R$22:$R$46,R77)</f>
        <v>0</v>
      </c>
      <c r="S78" s="184">
        <f>COUNTIFS($Q$22:$Q$46,$Q$78,$S$22:$S$46,S77)</f>
        <v>0</v>
      </c>
      <c r="T78" s="184">
        <f>COUNTIFS($Q$22:$Q$46,$Q$78,T$22:T$46,T77)</f>
        <v>0</v>
      </c>
      <c r="U78" s="184">
        <f>COUNTIFS($Q$22:$Q$46,$Q$78,U$22:U$46,U77)</f>
        <v>0</v>
      </c>
      <c r="V78" s="184">
        <f>COUNTIFS($Q$22:$Q$46,$Q$78,V$22:V$46,V77)</f>
        <v>0</v>
      </c>
      <c r="W78" s="90"/>
      <c r="X78" s="90"/>
      <c r="Y78" s="90"/>
      <c r="Z78" s="16"/>
      <c r="AA78" s="23"/>
      <c r="AB78" s="4"/>
      <c r="AC78" s="4"/>
      <c r="AD78" s="4"/>
    </row>
    <row r="79" spans="1:30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83" t="s">
        <v>109</v>
      </c>
      <c r="S79" s="183" t="s">
        <v>109</v>
      </c>
      <c r="T79" s="183" t="s">
        <v>109</v>
      </c>
      <c r="U79" s="183" t="s">
        <v>109</v>
      </c>
      <c r="V79" s="183" t="s">
        <v>109</v>
      </c>
      <c r="W79" s="90"/>
      <c r="X79" s="90"/>
      <c r="Y79" s="90"/>
      <c r="Z79" s="16"/>
      <c r="AA79" s="23"/>
      <c r="AB79" s="4"/>
      <c r="AC79" s="4"/>
      <c r="AD79" s="4"/>
    </row>
    <row r="80" spans="1:30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104</v>
      </c>
      <c r="R80" s="184">
        <f>COUNTIFS($Q$22:$Q$46,$Q$80,$R$22:$R$46,R79)</f>
        <v>0</v>
      </c>
      <c r="S80" s="184">
        <f>COUNTIFS($Q$22:$Q$46,$Q$80,S$22:S$46,S79)</f>
        <v>0</v>
      </c>
      <c r="T80" s="184">
        <f>COUNTIFS($Q$22:$Q$46,$Q$80,T$22:T$46,T79)</f>
        <v>0</v>
      </c>
      <c r="U80" s="184">
        <f>COUNTIFS($Q$22:$Q$46,$Q$80,U$22:U$46,U79)</f>
        <v>0</v>
      </c>
      <c r="V80" s="184">
        <f>COUNTIFS($Q$22:$Q$46,$Q$80,V$22:V$46,V79)</f>
        <v>0</v>
      </c>
      <c r="W80" s="90"/>
      <c r="X80" s="90"/>
      <c r="Y80" s="90"/>
      <c r="Z80" s="16"/>
      <c r="AA80" s="23"/>
      <c r="AB80" s="4"/>
      <c r="AC80" s="4"/>
      <c r="AD80" s="4"/>
    </row>
    <row r="81" spans="1:30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90"/>
      <c r="X81" s="90"/>
      <c r="Y81" s="90"/>
      <c r="Z81" s="16"/>
      <c r="AA81" s="23"/>
      <c r="AB81" s="4"/>
      <c r="AC81" s="4"/>
      <c r="AD81" s="4"/>
    </row>
    <row r="82" spans="1:30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90"/>
      <c r="X82" s="90"/>
      <c r="Y82" s="90"/>
      <c r="Z82" s="16"/>
      <c r="AA82" s="23"/>
      <c r="AB82" s="4"/>
      <c r="AC82" s="4"/>
      <c r="AD82" s="4"/>
    </row>
    <row r="83" spans="1:30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90"/>
      <c r="X83" s="90"/>
      <c r="Y83" s="90"/>
      <c r="Z83" s="16"/>
      <c r="AA83" s="23"/>
      <c r="AB83" s="4"/>
      <c r="AC83" s="4"/>
      <c r="AD83" s="4"/>
    </row>
    <row r="84" spans="1:30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90"/>
      <c r="X84" s="90"/>
      <c r="Y84" s="90"/>
      <c r="Z84" s="16"/>
      <c r="AA84" s="23"/>
      <c r="AB84" s="4"/>
      <c r="AC84" s="4"/>
      <c r="AD84" s="4"/>
    </row>
    <row r="85" spans="1:30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90"/>
      <c r="X85" s="90"/>
      <c r="Y85" s="90"/>
      <c r="Z85" s="16"/>
      <c r="AA85" s="23"/>
      <c r="AB85" s="4"/>
      <c r="AC85" s="4"/>
      <c r="AD85" s="4"/>
    </row>
    <row r="86" spans="1:30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90"/>
      <c r="X86" s="90"/>
      <c r="Y86" s="90"/>
      <c r="Z86" s="16"/>
      <c r="AA86" s="23"/>
      <c r="AB86" s="4"/>
      <c r="AC86" s="4"/>
      <c r="AD86" s="4"/>
    </row>
    <row r="87" spans="1:30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90"/>
      <c r="X87" s="90"/>
      <c r="Y87" s="90"/>
      <c r="Z87" s="16"/>
      <c r="AA87" s="23"/>
      <c r="AB87" s="4"/>
      <c r="AC87" s="4"/>
      <c r="AD87" s="4"/>
    </row>
    <row r="88" spans="1:30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90"/>
      <c r="X88" s="90"/>
      <c r="Y88" s="90"/>
      <c r="Z88" s="16"/>
      <c r="AA88" s="23"/>
      <c r="AB88" s="4"/>
      <c r="AC88" s="4"/>
      <c r="AD88" s="4"/>
    </row>
    <row r="89" spans="1:30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90"/>
      <c r="X89" s="90"/>
      <c r="Y89" s="90"/>
      <c r="Z89" s="16"/>
      <c r="AA89" s="23"/>
      <c r="AB89" s="4"/>
      <c r="AC89" s="4"/>
      <c r="AD89" s="4"/>
    </row>
    <row r="90" spans="1:3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90"/>
      <c r="X90" s="90"/>
      <c r="Y90" s="90"/>
      <c r="Z90" s="16"/>
      <c r="AA90" s="23"/>
      <c r="AB90" s="4"/>
      <c r="AC90" s="4"/>
      <c r="AD90" s="4"/>
    </row>
    <row r="91" spans="1:30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90"/>
      <c r="X91" s="90"/>
      <c r="Y91" s="90"/>
      <c r="Z91" s="16"/>
      <c r="AA91" s="23"/>
      <c r="AB91" s="4"/>
      <c r="AC91" s="4"/>
      <c r="AD91" s="4"/>
    </row>
    <row r="92" spans="1:30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90"/>
      <c r="X92" s="90"/>
      <c r="Y92" s="90"/>
      <c r="Z92" s="16"/>
      <c r="AA92" s="23"/>
      <c r="AB92" s="4"/>
      <c r="AC92" s="4"/>
      <c r="AD92" s="4"/>
    </row>
    <row r="93" spans="1:30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90"/>
      <c r="X93" s="90"/>
      <c r="Y93" s="90"/>
      <c r="Z93" s="16"/>
      <c r="AA93" s="23"/>
      <c r="AB93" s="4"/>
      <c r="AC93" s="4"/>
      <c r="AD93" s="4"/>
    </row>
    <row r="94" spans="1:30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90"/>
      <c r="X94" s="90"/>
      <c r="Y94" s="90"/>
      <c r="Z94" s="16"/>
      <c r="AA94" s="23"/>
      <c r="AB94" s="4"/>
      <c r="AC94" s="4"/>
      <c r="AD94" s="4"/>
    </row>
    <row r="95" spans="1:30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90"/>
      <c r="X95" s="90"/>
      <c r="Y95" s="90"/>
      <c r="Z95" s="16"/>
      <c r="AA95" s="23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90"/>
      <c r="X96" s="90"/>
      <c r="Y96" s="90"/>
      <c r="Z96" s="16"/>
      <c r="AA96" s="23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90"/>
      <c r="X97" s="90"/>
      <c r="Y97" s="90"/>
      <c r="Z97" s="16"/>
      <c r="AA97" s="23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90"/>
      <c r="X98" s="90"/>
      <c r="Y98" s="90"/>
      <c r="Z98" s="16"/>
      <c r="AA98" s="23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90"/>
      <c r="X99" s="90"/>
      <c r="Y99" s="90"/>
      <c r="Z99" s="16"/>
      <c r="AA99" s="23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90"/>
      <c r="X100" s="90"/>
      <c r="Y100" s="90"/>
      <c r="Z100" s="16"/>
      <c r="AA100" s="23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90"/>
      <c r="X101" s="90"/>
      <c r="Y101" s="90"/>
      <c r="Z101" s="16"/>
      <c r="AA101" s="23"/>
      <c r="AB101" s="4"/>
      <c r="AC101" s="4"/>
      <c r="AD101" s="4"/>
    </row>
    <row r="102" spans="1:30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90"/>
      <c r="X102" s="90"/>
      <c r="Y102" s="90"/>
      <c r="Z102" s="16"/>
      <c r="AA102" s="23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90"/>
      <c r="X103" s="90"/>
      <c r="Y103" s="90"/>
      <c r="Z103" s="16"/>
      <c r="AA103" s="23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90"/>
      <c r="X104" s="90"/>
      <c r="Y104" s="90"/>
      <c r="Z104" s="16"/>
      <c r="AA104" s="23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90"/>
      <c r="X105" s="90"/>
      <c r="Y105" s="90"/>
      <c r="Z105" s="16"/>
      <c r="AA105" s="23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90"/>
      <c r="X106" s="90"/>
      <c r="Y106" s="90"/>
      <c r="Z106" s="16"/>
      <c r="AA106" s="23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90"/>
      <c r="X107" s="90"/>
      <c r="Y107" s="90"/>
      <c r="Z107" s="16"/>
      <c r="AA107" s="23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90"/>
      <c r="X108" s="90"/>
      <c r="Y108" s="90"/>
      <c r="Z108" s="16"/>
      <c r="AA108" s="23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90"/>
      <c r="X109" s="90"/>
      <c r="Y109" s="90"/>
      <c r="Z109" s="16"/>
      <c r="AA109" s="23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90"/>
      <c r="X110" s="90"/>
      <c r="Y110" s="90"/>
      <c r="Z110" s="16"/>
      <c r="AA110" s="23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90"/>
      <c r="X111" s="90"/>
      <c r="Y111" s="90"/>
      <c r="Z111" s="16"/>
      <c r="AA111" s="23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90"/>
      <c r="X112" s="90"/>
      <c r="Y112" s="90"/>
      <c r="Z112" s="16"/>
      <c r="AA112" s="23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90"/>
      <c r="X113" s="90"/>
      <c r="Y113" s="90"/>
      <c r="Z113" s="16"/>
      <c r="AA113" s="23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90"/>
      <c r="X114" s="90"/>
      <c r="Y114" s="90"/>
      <c r="Z114" s="16"/>
      <c r="AA114" s="23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90"/>
      <c r="X115" s="90"/>
      <c r="Y115" s="90"/>
      <c r="Z115" s="16"/>
      <c r="AA115" s="23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90"/>
      <c r="X116" s="90"/>
      <c r="Y116" s="90"/>
      <c r="Z116" s="16"/>
      <c r="AA116" s="23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90"/>
      <c r="X117" s="90"/>
      <c r="Y117" s="90"/>
      <c r="Z117" s="16"/>
      <c r="AA117" s="23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90"/>
      <c r="X118" s="90"/>
      <c r="Y118" s="90"/>
      <c r="Z118" s="16"/>
      <c r="AA118" s="23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90"/>
      <c r="X119" s="90"/>
      <c r="Y119" s="90"/>
      <c r="Z119" s="16"/>
      <c r="AA119" s="23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90"/>
      <c r="X120" s="90"/>
      <c r="Y120" s="90"/>
      <c r="Z120" s="16"/>
      <c r="AA120" s="23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90"/>
      <c r="X121" s="90"/>
      <c r="Y121" s="90"/>
      <c r="Z121" s="16"/>
      <c r="AA121" s="23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90"/>
      <c r="X122" s="90"/>
      <c r="Y122" s="90"/>
      <c r="Z122" s="16"/>
      <c r="AA122" s="23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90"/>
      <c r="X123" s="90"/>
      <c r="Y123" s="90"/>
      <c r="Z123" s="16"/>
      <c r="AA123" s="23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90"/>
      <c r="X124" s="90"/>
      <c r="Y124" s="90"/>
      <c r="Z124" s="16"/>
      <c r="AA124" s="23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90"/>
      <c r="X125" s="90"/>
      <c r="Y125" s="90"/>
      <c r="Z125" s="16"/>
      <c r="AA125" s="23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90"/>
      <c r="X126" s="90"/>
      <c r="Y126" s="90"/>
      <c r="Z126" s="16"/>
      <c r="AA126" s="23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90"/>
      <c r="X127" s="90"/>
      <c r="Y127" s="90"/>
      <c r="Z127" s="16"/>
      <c r="AA127" s="23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90"/>
      <c r="X128" s="90"/>
      <c r="Y128" s="90"/>
      <c r="Z128" s="16"/>
      <c r="AA128" s="23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90"/>
      <c r="X129" s="90"/>
      <c r="Y129" s="90"/>
      <c r="Z129" s="16"/>
      <c r="AA129" s="23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90"/>
      <c r="X130" s="90"/>
      <c r="Y130" s="90"/>
      <c r="Z130" s="16"/>
      <c r="AA130" s="23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90"/>
      <c r="X131" s="90"/>
      <c r="Y131" s="90"/>
      <c r="Z131" s="16"/>
      <c r="AA131" s="23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90"/>
      <c r="X132" s="90"/>
      <c r="Y132" s="90"/>
      <c r="Z132" s="16"/>
      <c r="AA132" s="23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90"/>
      <c r="X133" s="90"/>
      <c r="Y133" s="90"/>
      <c r="Z133" s="16"/>
      <c r="AA133" s="23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90"/>
      <c r="X134" s="90"/>
      <c r="Y134" s="90"/>
      <c r="Z134" s="16"/>
      <c r="AA134" s="23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90"/>
      <c r="X135" s="90"/>
      <c r="Y135" s="90"/>
      <c r="Z135" s="16"/>
      <c r="AA135" s="23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90"/>
      <c r="X136" s="90"/>
      <c r="Y136" s="90"/>
      <c r="Z136" s="16"/>
      <c r="AA136" s="23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90"/>
      <c r="X137" s="90"/>
      <c r="Y137" s="90"/>
      <c r="Z137" s="16"/>
      <c r="AA137" s="23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90"/>
      <c r="X138" s="90"/>
      <c r="Y138" s="90"/>
      <c r="Z138" s="16"/>
      <c r="AA138" s="23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90"/>
      <c r="X139" s="90"/>
      <c r="Y139" s="90"/>
      <c r="Z139" s="16"/>
      <c r="AA139" s="23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90"/>
      <c r="X140" s="90"/>
      <c r="Y140" s="90"/>
      <c r="Z140" s="16"/>
      <c r="AA140" s="23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90"/>
      <c r="X141" s="90"/>
      <c r="Y141" s="90"/>
      <c r="Z141" s="16"/>
      <c r="AA141" s="23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90"/>
      <c r="X142" s="90"/>
      <c r="Y142" s="90"/>
      <c r="Z142" s="16"/>
      <c r="AA142" s="23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90"/>
      <c r="X143" s="90"/>
      <c r="Y143" s="90"/>
      <c r="Z143" s="16"/>
      <c r="AA143" s="23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90"/>
      <c r="X144" s="90"/>
      <c r="Y144" s="90"/>
      <c r="Z144" s="16"/>
      <c r="AA144" s="23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90"/>
      <c r="X145" s="90"/>
      <c r="Y145" s="90"/>
      <c r="Z145" s="16"/>
      <c r="AA145" s="23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90"/>
      <c r="X146" s="90"/>
      <c r="Y146" s="90"/>
      <c r="Z146" s="16"/>
      <c r="AA146" s="23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90"/>
      <c r="X147" s="90"/>
      <c r="Y147" s="90"/>
      <c r="Z147" s="16"/>
      <c r="AA147" s="23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90"/>
      <c r="X148" s="90"/>
      <c r="Y148" s="90"/>
      <c r="Z148" s="16"/>
      <c r="AA148" s="23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90"/>
      <c r="X149" s="90"/>
      <c r="Y149" s="90"/>
      <c r="Z149" s="16"/>
      <c r="AA149" s="23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90"/>
      <c r="X150" s="90"/>
      <c r="Y150" s="90"/>
      <c r="Z150" s="16"/>
      <c r="AA150" s="23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90"/>
      <c r="X151" s="90"/>
      <c r="Y151" s="90"/>
      <c r="Z151" s="16"/>
      <c r="AA151" s="23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90"/>
      <c r="X152" s="90"/>
      <c r="Y152" s="90"/>
      <c r="Z152" s="16"/>
      <c r="AA152" s="23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90"/>
      <c r="X153" s="90"/>
      <c r="Y153" s="90"/>
      <c r="Z153" s="16"/>
      <c r="AA153" s="23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90"/>
      <c r="X154" s="90"/>
      <c r="Y154" s="90"/>
      <c r="Z154" s="16"/>
      <c r="AA154" s="23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90"/>
      <c r="X155" s="90"/>
      <c r="Y155" s="90"/>
      <c r="Z155" s="16"/>
      <c r="AA155" s="23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90"/>
      <c r="X156" s="90"/>
      <c r="Y156" s="90"/>
      <c r="Z156" s="16"/>
      <c r="AA156" s="23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90"/>
      <c r="X157" s="90"/>
      <c r="Y157" s="90"/>
      <c r="Z157" s="16"/>
      <c r="AA157" s="23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90"/>
      <c r="X158" s="90"/>
      <c r="Y158" s="90"/>
      <c r="Z158" s="16"/>
      <c r="AA158" s="23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90"/>
      <c r="X159" s="90"/>
      <c r="Y159" s="90"/>
      <c r="Z159" s="16"/>
      <c r="AA159" s="23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90"/>
      <c r="X160" s="90"/>
      <c r="Y160" s="90"/>
      <c r="Z160" s="16"/>
      <c r="AA160" s="23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90"/>
      <c r="X161" s="90"/>
      <c r="Y161" s="90"/>
      <c r="Z161" s="16"/>
      <c r="AA161" s="23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90"/>
      <c r="X162" s="90"/>
      <c r="Y162" s="90"/>
      <c r="Z162" s="16"/>
      <c r="AA162" s="23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90"/>
      <c r="X163" s="90"/>
      <c r="Y163" s="90"/>
      <c r="Z163" s="16"/>
      <c r="AA163" s="23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90"/>
      <c r="X164" s="90"/>
      <c r="Y164" s="90"/>
      <c r="Z164" s="16"/>
      <c r="AA164" s="23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90"/>
      <c r="X165" s="90"/>
      <c r="Y165" s="90"/>
      <c r="Z165" s="16"/>
      <c r="AA165" s="23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90"/>
      <c r="X166" s="90"/>
      <c r="Y166" s="90"/>
      <c r="Z166" s="16"/>
      <c r="AA166" s="23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90"/>
      <c r="X167" s="90"/>
      <c r="Y167" s="90"/>
      <c r="Z167" s="16"/>
      <c r="AA167" s="23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90"/>
      <c r="X168" s="90"/>
      <c r="Y168" s="90"/>
      <c r="Z168" s="16"/>
      <c r="AA168" s="23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90"/>
      <c r="X169" s="90"/>
      <c r="Y169" s="90"/>
      <c r="Z169" s="16"/>
      <c r="AA169" s="23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90"/>
      <c r="X170" s="90"/>
      <c r="Y170" s="90"/>
      <c r="Z170" s="16"/>
      <c r="AA170" s="23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90"/>
      <c r="X171" s="90"/>
      <c r="Y171" s="90"/>
      <c r="Z171" s="16"/>
      <c r="AA171" s="23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90"/>
      <c r="X172" s="90"/>
      <c r="Y172" s="90"/>
      <c r="Z172" s="16"/>
      <c r="AA172" s="23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90"/>
      <c r="X173" s="90"/>
      <c r="Y173" s="90"/>
      <c r="Z173" s="16"/>
      <c r="AA173" s="23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90"/>
      <c r="X174" s="90"/>
      <c r="Y174" s="90"/>
      <c r="Z174" s="16"/>
      <c r="AA174" s="23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90"/>
      <c r="X175" s="90"/>
      <c r="Y175" s="90"/>
      <c r="Z175" s="16"/>
      <c r="AA175" s="23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90"/>
      <c r="X176" s="90"/>
      <c r="Y176" s="90"/>
      <c r="Z176" s="16"/>
      <c r="AA176" s="23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90"/>
      <c r="X177" s="90"/>
      <c r="Y177" s="90"/>
      <c r="Z177" s="16"/>
      <c r="AA177" s="23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90"/>
      <c r="X178" s="90"/>
      <c r="Y178" s="90"/>
      <c r="Z178" s="16"/>
      <c r="AA178" s="23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90"/>
      <c r="X179" s="90"/>
      <c r="Y179" s="90"/>
      <c r="Z179" s="16"/>
      <c r="AA179" s="23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90"/>
      <c r="X180" s="90"/>
      <c r="Y180" s="90"/>
      <c r="Z180" s="16"/>
      <c r="AA180" s="23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90"/>
      <c r="X181" s="90"/>
      <c r="Y181" s="90"/>
      <c r="Z181" s="16"/>
      <c r="AA181" s="23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90"/>
      <c r="X182" s="90"/>
      <c r="Y182" s="90"/>
      <c r="Z182" s="16"/>
      <c r="AA182" s="23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90"/>
      <c r="X183" s="90"/>
      <c r="Y183" s="90"/>
      <c r="Z183" s="16"/>
      <c r="AA183" s="23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90"/>
      <c r="X184" s="90"/>
      <c r="Y184" s="90"/>
      <c r="Z184" s="16"/>
      <c r="AA184" s="23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90"/>
      <c r="X185" s="90"/>
      <c r="Y185" s="90"/>
      <c r="Z185" s="16"/>
      <c r="AA185" s="23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90"/>
      <c r="X186" s="90"/>
      <c r="Y186" s="90"/>
      <c r="Z186" s="16"/>
      <c r="AA186" s="23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90"/>
      <c r="X187" s="90"/>
      <c r="Y187" s="90"/>
      <c r="Z187" s="16"/>
      <c r="AA187" s="23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90"/>
      <c r="X188" s="90"/>
      <c r="Y188" s="90"/>
      <c r="Z188" s="16"/>
      <c r="AA188" s="23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90"/>
      <c r="X189" s="90"/>
      <c r="Y189" s="90"/>
      <c r="Z189" s="16"/>
      <c r="AA189" s="23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90"/>
      <c r="X190" s="90"/>
      <c r="Y190" s="90"/>
      <c r="Z190" s="16"/>
      <c r="AA190" s="23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90"/>
      <c r="X191" s="90"/>
      <c r="Y191" s="90"/>
      <c r="Z191" s="16"/>
      <c r="AA191" s="23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90"/>
      <c r="X192" s="90"/>
      <c r="Y192" s="90"/>
      <c r="Z192" s="16"/>
      <c r="AA192" s="23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90"/>
      <c r="X193" s="90"/>
      <c r="Y193" s="90"/>
      <c r="Z193" s="16"/>
      <c r="AA193" s="23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90"/>
      <c r="X194" s="90"/>
      <c r="Y194" s="90"/>
      <c r="Z194" s="16"/>
      <c r="AA194" s="23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90"/>
      <c r="X195" s="90"/>
      <c r="Y195" s="90"/>
      <c r="Z195" s="16"/>
      <c r="AA195" s="23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90"/>
      <c r="X196" s="90"/>
      <c r="Y196" s="90"/>
      <c r="Z196" s="16"/>
      <c r="AA196" s="23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90"/>
      <c r="X197" s="90"/>
      <c r="Y197" s="90"/>
      <c r="Z197" s="16"/>
      <c r="AA197" s="23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90"/>
      <c r="X198" s="90"/>
      <c r="Y198" s="90"/>
      <c r="Z198" s="16"/>
      <c r="AA198" s="23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90"/>
      <c r="X199" s="90"/>
      <c r="Y199" s="90"/>
      <c r="Z199" s="16"/>
      <c r="AA199" s="23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90"/>
      <c r="X200" s="90"/>
      <c r="Y200" s="90"/>
      <c r="Z200" s="16"/>
      <c r="AA200" s="23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90"/>
      <c r="X201" s="90"/>
      <c r="Y201" s="90"/>
      <c r="Z201" s="16"/>
      <c r="AA201" s="23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90"/>
      <c r="X202" s="90"/>
      <c r="Y202" s="90"/>
      <c r="Z202" s="16"/>
      <c r="AA202" s="23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90"/>
      <c r="X203" s="90"/>
      <c r="Y203" s="90"/>
      <c r="Z203" s="16"/>
      <c r="AA203" s="23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90"/>
      <c r="X204" s="90"/>
      <c r="Y204" s="90"/>
      <c r="Z204" s="16"/>
      <c r="AA204" s="23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90"/>
      <c r="X205" s="90"/>
      <c r="Y205" s="90"/>
      <c r="Z205" s="16"/>
      <c r="AA205" s="23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90"/>
      <c r="X206" s="90"/>
      <c r="Y206" s="90"/>
      <c r="Z206" s="16"/>
      <c r="AA206" s="23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90"/>
      <c r="X207" s="90"/>
      <c r="Y207" s="90"/>
      <c r="Z207" s="16"/>
      <c r="AA207" s="23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90"/>
      <c r="X208" s="90"/>
      <c r="Y208" s="90"/>
      <c r="Z208" s="16"/>
      <c r="AA208" s="23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90"/>
      <c r="X209" s="90"/>
      <c r="Y209" s="90"/>
      <c r="Z209" s="16"/>
      <c r="AA209" s="23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90"/>
      <c r="X210" s="90"/>
      <c r="Y210" s="90"/>
      <c r="Z210" s="16"/>
      <c r="AA210" s="23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90"/>
      <c r="X211" s="90"/>
      <c r="Y211" s="90"/>
      <c r="Z211" s="16"/>
      <c r="AA211" s="23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90"/>
      <c r="X212" s="90"/>
      <c r="Y212" s="90"/>
      <c r="Z212" s="16"/>
      <c r="AA212" s="23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90"/>
      <c r="X213" s="90"/>
      <c r="Y213" s="90"/>
      <c r="Z213" s="16"/>
      <c r="AA213" s="23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90"/>
      <c r="X214" s="90"/>
      <c r="Y214" s="90"/>
      <c r="Z214" s="16"/>
      <c r="AA214" s="23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90"/>
      <c r="X215" s="90"/>
      <c r="Y215" s="90"/>
      <c r="Z215" s="16"/>
      <c r="AA215" s="23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90"/>
      <c r="X216" s="90"/>
      <c r="Y216" s="90"/>
      <c r="Z216" s="16"/>
      <c r="AA216" s="23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90"/>
      <c r="X217" s="90"/>
      <c r="Y217" s="90"/>
      <c r="Z217" s="16"/>
      <c r="AA217" s="23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90"/>
      <c r="X218" s="90"/>
      <c r="Y218" s="90"/>
      <c r="Z218" s="16"/>
      <c r="AA218" s="23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90"/>
      <c r="X219" s="90"/>
      <c r="Y219" s="90"/>
      <c r="Z219" s="16"/>
      <c r="AA219" s="23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90"/>
      <c r="X220" s="90"/>
      <c r="Y220" s="90"/>
      <c r="Z220" s="16"/>
      <c r="AA220" s="23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90"/>
      <c r="X221" s="90"/>
      <c r="Y221" s="90"/>
      <c r="Z221" s="16"/>
      <c r="AA221" s="23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90"/>
      <c r="X222" s="90"/>
      <c r="Y222" s="90"/>
      <c r="Z222" s="16"/>
      <c r="AA222" s="23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90"/>
      <c r="X223" s="90"/>
      <c r="Y223" s="90"/>
      <c r="Z223" s="16"/>
      <c r="AA223" s="23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90"/>
      <c r="X224" s="90"/>
      <c r="Y224" s="90"/>
      <c r="Z224" s="16"/>
      <c r="AA224" s="23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90"/>
      <c r="X225" s="90"/>
      <c r="Y225" s="90"/>
      <c r="Z225" s="16"/>
      <c r="AA225" s="23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90"/>
      <c r="X226" s="90"/>
      <c r="Y226" s="90"/>
      <c r="Z226" s="16"/>
      <c r="AA226" s="23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90"/>
      <c r="X227" s="90"/>
      <c r="Y227" s="90"/>
      <c r="Z227" s="16"/>
      <c r="AA227" s="23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90"/>
      <c r="X228" s="90"/>
      <c r="Y228" s="90"/>
      <c r="Z228" s="16"/>
      <c r="AA228" s="23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90"/>
      <c r="X229" s="90"/>
      <c r="Y229" s="90"/>
      <c r="Z229" s="16"/>
      <c r="AA229" s="23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90"/>
      <c r="X230" s="90"/>
      <c r="Y230" s="90"/>
      <c r="Z230" s="16"/>
      <c r="AA230" s="23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90"/>
      <c r="X231" s="90"/>
      <c r="Y231" s="90"/>
      <c r="Z231" s="16"/>
      <c r="AA231" s="23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90"/>
      <c r="X232" s="90"/>
      <c r="Y232" s="90"/>
      <c r="Z232" s="16"/>
      <c r="AA232" s="23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90"/>
      <c r="X233" s="90"/>
      <c r="Y233" s="90"/>
      <c r="Z233" s="16"/>
      <c r="AA233" s="23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90"/>
      <c r="X234" s="90"/>
      <c r="Y234" s="90"/>
      <c r="Z234" s="16"/>
      <c r="AA234" s="23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90"/>
      <c r="X235" s="90"/>
      <c r="Y235" s="90"/>
      <c r="Z235" s="16"/>
      <c r="AA235" s="23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90"/>
      <c r="X236" s="90"/>
      <c r="Y236" s="90"/>
      <c r="Z236" s="16"/>
      <c r="AA236" s="23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90"/>
      <c r="X237" s="90"/>
      <c r="Y237" s="90"/>
      <c r="Z237" s="16"/>
      <c r="AA237" s="23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90"/>
      <c r="X238" s="90"/>
      <c r="Y238" s="90"/>
      <c r="Z238" s="16"/>
      <c r="AA238" s="23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90"/>
      <c r="X239" s="90"/>
      <c r="Y239" s="90"/>
      <c r="Z239" s="16"/>
      <c r="AA239" s="23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90"/>
      <c r="X240" s="90"/>
      <c r="Y240" s="90"/>
      <c r="Z240" s="16"/>
      <c r="AA240" s="23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90"/>
      <c r="X241" s="90"/>
      <c r="Y241" s="90"/>
      <c r="Z241" s="16"/>
      <c r="AA241" s="23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90"/>
      <c r="X242" s="90"/>
      <c r="Y242" s="90"/>
      <c r="Z242" s="16"/>
      <c r="AA242" s="23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90"/>
      <c r="X243" s="90"/>
      <c r="Y243" s="90"/>
      <c r="Z243" s="16"/>
      <c r="AA243" s="23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90"/>
      <c r="X244" s="90"/>
      <c r="Y244" s="90"/>
      <c r="Z244" s="16"/>
      <c r="AA244" s="23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90"/>
      <c r="X245" s="90"/>
      <c r="Y245" s="90"/>
      <c r="Z245" s="16"/>
      <c r="AA245" s="23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90"/>
      <c r="X246" s="90"/>
      <c r="Y246" s="90"/>
      <c r="Z246" s="16"/>
      <c r="AA246" s="23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90"/>
      <c r="X247" s="90"/>
      <c r="Y247" s="90"/>
      <c r="Z247" s="16"/>
      <c r="AA247" s="23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90"/>
      <c r="X248" s="90"/>
      <c r="Y248" s="90"/>
      <c r="Z248" s="16"/>
      <c r="AA248" s="23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90"/>
      <c r="X249" s="90"/>
      <c r="Y249" s="90"/>
      <c r="Z249" s="16"/>
      <c r="AA249" s="23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90"/>
      <c r="X250" s="90"/>
      <c r="Y250" s="90"/>
      <c r="Z250" s="16"/>
      <c r="AA250" s="23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90"/>
      <c r="X251" s="90"/>
      <c r="Y251" s="90"/>
      <c r="Z251" s="16"/>
      <c r="AA251" s="23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90"/>
      <c r="X252" s="90"/>
      <c r="Y252" s="90"/>
      <c r="Z252" s="16"/>
      <c r="AA252" s="23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90"/>
      <c r="X253" s="90"/>
      <c r="Y253" s="90"/>
      <c r="Z253" s="16"/>
      <c r="AA253" s="23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90"/>
      <c r="X254" s="90"/>
      <c r="Y254" s="90"/>
      <c r="Z254" s="16"/>
      <c r="AA254" s="23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90"/>
      <c r="X255" s="90"/>
      <c r="Y255" s="90"/>
      <c r="Z255" s="16"/>
      <c r="AA255" s="23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90"/>
      <c r="X256" s="90"/>
      <c r="Y256" s="90"/>
      <c r="Z256" s="16"/>
      <c r="AA256" s="23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90"/>
      <c r="X257" s="90"/>
      <c r="Y257" s="90"/>
      <c r="Z257" s="16"/>
      <c r="AA257" s="23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90"/>
      <c r="X258" s="90"/>
      <c r="Y258" s="90"/>
      <c r="Z258" s="16"/>
      <c r="AA258" s="23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90"/>
      <c r="X259" s="90"/>
      <c r="Y259" s="90"/>
      <c r="Z259" s="16"/>
      <c r="AA259" s="23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90"/>
      <c r="X260" s="90"/>
      <c r="Y260" s="90"/>
      <c r="Z260" s="16"/>
      <c r="AA260" s="23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90"/>
      <c r="X261" s="90"/>
      <c r="Y261" s="90"/>
      <c r="Z261" s="16"/>
      <c r="AA261" s="23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90"/>
      <c r="X262" s="90"/>
      <c r="Y262" s="90"/>
      <c r="Z262" s="16"/>
      <c r="AA262" s="23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90"/>
      <c r="X263" s="90"/>
      <c r="Y263" s="90"/>
      <c r="Z263" s="16"/>
      <c r="AA263" s="23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90"/>
      <c r="X264" s="90"/>
      <c r="Y264" s="90"/>
      <c r="Z264" s="16"/>
      <c r="AA264" s="23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90"/>
      <c r="X265" s="90"/>
      <c r="Y265" s="90"/>
      <c r="Z265" s="16"/>
      <c r="AA265" s="23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90"/>
      <c r="X266" s="90"/>
      <c r="Y266" s="90"/>
      <c r="Z266" s="16"/>
      <c r="AA266" s="23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90"/>
      <c r="X267" s="90"/>
      <c r="Y267" s="90"/>
      <c r="Z267" s="16"/>
      <c r="AA267" s="23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90"/>
      <c r="X268" s="90"/>
      <c r="Y268" s="90"/>
      <c r="Z268" s="16"/>
      <c r="AA268" s="23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90"/>
      <c r="X269" s="90"/>
      <c r="Y269" s="90"/>
      <c r="Z269" s="16"/>
      <c r="AA269" s="23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90"/>
      <c r="X270" s="90"/>
      <c r="Y270" s="90"/>
      <c r="Z270" s="16"/>
      <c r="AA270" s="23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90"/>
      <c r="X271" s="90"/>
      <c r="Y271" s="90"/>
      <c r="Z271" s="16"/>
      <c r="AA271" s="23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90"/>
      <c r="X272" s="90"/>
      <c r="Y272" s="90"/>
      <c r="Z272" s="16"/>
      <c r="AA272" s="23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90"/>
      <c r="X273" s="90"/>
      <c r="Y273" s="90"/>
      <c r="Z273" s="16"/>
      <c r="AA273" s="23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90"/>
      <c r="X274" s="90"/>
      <c r="Y274" s="90"/>
      <c r="Z274" s="16"/>
      <c r="AA274" s="23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90"/>
      <c r="X275" s="90"/>
      <c r="Y275" s="90"/>
      <c r="Z275" s="16"/>
      <c r="AA275" s="23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90"/>
      <c r="X276" s="90"/>
      <c r="Y276" s="90"/>
      <c r="Z276" s="16"/>
      <c r="AA276" s="23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90"/>
      <c r="X277" s="90"/>
      <c r="Y277" s="90"/>
      <c r="Z277" s="16"/>
      <c r="AA277" s="23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90"/>
      <c r="X278" s="90"/>
      <c r="Y278" s="90"/>
      <c r="Z278" s="16"/>
      <c r="AA278" s="23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90"/>
      <c r="X279" s="90"/>
      <c r="Y279" s="90"/>
      <c r="Z279" s="16"/>
      <c r="AA279" s="23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90"/>
      <c r="X280" s="90"/>
      <c r="Y280" s="90"/>
      <c r="Z280" s="16"/>
      <c r="AA280" s="23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90"/>
      <c r="X281" s="90"/>
      <c r="Y281" s="90"/>
      <c r="Z281" s="16"/>
      <c r="AA281" s="23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90"/>
      <c r="X282" s="90"/>
      <c r="Y282" s="90"/>
      <c r="Z282" s="16"/>
      <c r="AA282" s="23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90"/>
      <c r="X283" s="90"/>
      <c r="Y283" s="90"/>
      <c r="Z283" s="16"/>
      <c r="AA283" s="23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90"/>
      <c r="X284" s="90"/>
      <c r="Y284" s="90"/>
      <c r="Z284" s="16"/>
      <c r="AA284" s="23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90"/>
      <c r="X285" s="90"/>
      <c r="Y285" s="90"/>
      <c r="Z285" s="16"/>
      <c r="AA285" s="23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90"/>
      <c r="X286" s="90"/>
      <c r="Y286" s="90"/>
      <c r="Z286" s="16"/>
      <c r="AA286" s="23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90"/>
      <c r="X287" s="90"/>
      <c r="Y287" s="90"/>
      <c r="Z287" s="16"/>
      <c r="AA287" s="23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90"/>
      <c r="X288" s="90"/>
      <c r="Y288" s="90"/>
      <c r="Z288" s="16"/>
      <c r="AA288" s="23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90"/>
      <c r="X289" s="90"/>
      <c r="Y289" s="90"/>
      <c r="Z289" s="16"/>
      <c r="AA289" s="23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90"/>
      <c r="X290" s="90"/>
      <c r="Y290" s="90"/>
      <c r="Z290" s="16"/>
      <c r="AA290" s="23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90"/>
      <c r="X291" s="90"/>
      <c r="Y291" s="90"/>
      <c r="Z291" s="16"/>
      <c r="AA291" s="23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90"/>
      <c r="X292" s="90"/>
      <c r="Y292" s="90"/>
      <c r="Z292" s="16"/>
      <c r="AA292" s="23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90"/>
      <c r="X293" s="90"/>
      <c r="Y293" s="90"/>
      <c r="Z293" s="16"/>
      <c r="AA293" s="23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90"/>
      <c r="X294" s="90"/>
      <c r="Y294" s="90"/>
      <c r="Z294" s="16"/>
      <c r="AA294" s="23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90"/>
      <c r="X295" s="90"/>
      <c r="Y295" s="90"/>
      <c r="Z295" s="16"/>
      <c r="AA295" s="23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90"/>
      <c r="X296" s="90"/>
      <c r="Y296" s="90"/>
      <c r="Z296" s="16"/>
      <c r="AA296" s="23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90"/>
      <c r="X297" s="90"/>
      <c r="Y297" s="90"/>
      <c r="Z297" s="16"/>
      <c r="AA297" s="23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90"/>
      <c r="X298" s="90"/>
      <c r="Y298" s="90"/>
      <c r="Z298" s="16"/>
      <c r="AA298" s="23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90"/>
      <c r="X299" s="90"/>
      <c r="Y299" s="90"/>
      <c r="Z299" s="16"/>
      <c r="AA299" s="23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90"/>
      <c r="X300" s="90"/>
      <c r="Y300" s="90"/>
      <c r="Z300" s="16"/>
      <c r="AA300" s="23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90"/>
      <c r="X301" s="90"/>
      <c r="Y301" s="90"/>
      <c r="Z301" s="16"/>
      <c r="AA301" s="23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90"/>
      <c r="X302" s="90"/>
      <c r="Y302" s="90"/>
      <c r="Z302" s="16"/>
      <c r="AA302" s="23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90"/>
      <c r="X303" s="90"/>
      <c r="Y303" s="90"/>
      <c r="Z303" s="16"/>
      <c r="AA303" s="23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90"/>
      <c r="X304" s="90"/>
      <c r="Y304" s="90"/>
      <c r="Z304" s="16"/>
      <c r="AA304" s="23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90"/>
      <c r="X305" s="90"/>
      <c r="Y305" s="90"/>
      <c r="Z305" s="16"/>
      <c r="AA305" s="23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90"/>
      <c r="X306" s="90"/>
      <c r="Y306" s="90"/>
      <c r="Z306" s="16"/>
      <c r="AA306" s="23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90"/>
      <c r="X307" s="90"/>
      <c r="Y307" s="90"/>
      <c r="Z307" s="16"/>
      <c r="AA307" s="23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90"/>
      <c r="X308" s="90"/>
      <c r="Y308" s="90"/>
      <c r="Z308" s="16"/>
      <c r="AA308" s="23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90"/>
      <c r="X309" s="90"/>
      <c r="Y309" s="90"/>
      <c r="Z309" s="16"/>
      <c r="AA309" s="23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90"/>
      <c r="X310" s="90"/>
      <c r="Y310" s="90"/>
      <c r="Z310" s="16"/>
      <c r="AA310" s="23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90"/>
      <c r="X311" s="90"/>
      <c r="Y311" s="90"/>
      <c r="Z311" s="16"/>
      <c r="AA311" s="23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90"/>
      <c r="X312" s="90"/>
      <c r="Y312" s="90"/>
      <c r="Z312" s="16"/>
      <c r="AA312" s="23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90"/>
      <c r="X313" s="90"/>
      <c r="Y313" s="90"/>
      <c r="Z313" s="16"/>
      <c r="AA313" s="23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90"/>
      <c r="X314" s="90"/>
      <c r="Y314" s="90"/>
      <c r="Z314" s="16"/>
      <c r="AA314" s="23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90"/>
      <c r="X315" s="90"/>
      <c r="Y315" s="90"/>
      <c r="Z315" s="16"/>
      <c r="AA315" s="23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90"/>
      <c r="X316" s="90"/>
      <c r="Y316" s="90"/>
      <c r="Z316" s="16"/>
      <c r="AA316" s="23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90"/>
      <c r="X317" s="90"/>
      <c r="Y317" s="90"/>
      <c r="Z317" s="16"/>
      <c r="AA317" s="23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90"/>
      <c r="X318" s="90"/>
      <c r="Y318" s="90"/>
      <c r="Z318" s="16"/>
      <c r="AA318" s="23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90"/>
      <c r="X319" s="90"/>
      <c r="Y319" s="90"/>
      <c r="Z319" s="16"/>
      <c r="AA319" s="23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90"/>
      <c r="X320" s="90"/>
      <c r="Y320" s="90"/>
      <c r="Z320" s="16"/>
      <c r="AA320" s="23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90"/>
      <c r="X321" s="90"/>
      <c r="Y321" s="90"/>
      <c r="Z321" s="16"/>
      <c r="AA321" s="23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90"/>
      <c r="X322" s="90"/>
      <c r="Y322" s="90"/>
      <c r="Z322" s="16"/>
      <c r="AA322" s="23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90"/>
      <c r="X323" s="90"/>
      <c r="Y323" s="90"/>
      <c r="Z323" s="16"/>
      <c r="AA323" s="23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90"/>
      <c r="X324" s="90"/>
      <c r="Y324" s="90"/>
      <c r="Z324" s="16"/>
      <c r="AA324" s="23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90"/>
      <c r="X325" s="90"/>
      <c r="Y325" s="90"/>
      <c r="Z325" s="16"/>
      <c r="AA325" s="23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90"/>
      <c r="X326" s="90"/>
      <c r="Y326" s="90"/>
      <c r="Z326" s="16"/>
      <c r="AA326" s="23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90"/>
      <c r="X327" s="90"/>
      <c r="Y327" s="90"/>
      <c r="Z327" s="16"/>
      <c r="AA327" s="23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90"/>
      <c r="X328" s="90"/>
      <c r="Y328" s="90"/>
      <c r="Z328" s="16"/>
      <c r="AA328" s="23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90"/>
      <c r="X329" s="90"/>
      <c r="Y329" s="90"/>
      <c r="Z329" s="16"/>
      <c r="AA329" s="23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90"/>
      <c r="X330" s="90"/>
      <c r="Y330" s="90"/>
      <c r="Z330" s="16"/>
      <c r="AA330" s="23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90"/>
      <c r="X331" s="90"/>
      <c r="Y331" s="90"/>
      <c r="Z331" s="16"/>
      <c r="AA331" s="23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90"/>
      <c r="X332" s="90"/>
      <c r="Y332" s="90"/>
      <c r="Z332" s="16"/>
      <c r="AA332" s="23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90"/>
      <c r="X333" s="90"/>
      <c r="Y333" s="90"/>
      <c r="Z333" s="16"/>
      <c r="AA333" s="23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90"/>
      <c r="X334" s="90"/>
      <c r="Y334" s="90"/>
      <c r="Z334" s="16"/>
      <c r="AA334" s="23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90"/>
      <c r="X335" s="90"/>
      <c r="Y335" s="90"/>
      <c r="Z335" s="16"/>
      <c r="AA335" s="23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90"/>
      <c r="X336" s="90"/>
      <c r="Y336" s="90"/>
      <c r="Z336" s="16"/>
      <c r="AA336" s="23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90"/>
      <c r="X337" s="90"/>
      <c r="Y337" s="90"/>
      <c r="Z337" s="16"/>
      <c r="AA337" s="23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90"/>
      <c r="X338" s="90"/>
      <c r="Y338" s="90"/>
      <c r="Z338" s="16"/>
      <c r="AA338" s="23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90"/>
      <c r="X339" s="90"/>
      <c r="Y339" s="90"/>
      <c r="Z339" s="16"/>
      <c r="AA339" s="23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90"/>
      <c r="X340" s="90"/>
      <c r="Y340" s="90"/>
      <c r="Z340" s="16"/>
      <c r="AA340" s="23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90"/>
      <c r="X341" s="90"/>
      <c r="Y341" s="90"/>
      <c r="Z341" s="16"/>
      <c r="AA341" s="23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90"/>
      <c r="X342" s="90"/>
      <c r="Y342" s="90"/>
      <c r="Z342" s="16"/>
      <c r="AA342" s="23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90"/>
      <c r="X343" s="90"/>
      <c r="Y343" s="90"/>
      <c r="Z343" s="16"/>
      <c r="AA343" s="23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90"/>
      <c r="X344" s="90"/>
      <c r="Y344" s="90"/>
      <c r="Z344" s="16"/>
      <c r="AA344" s="23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90"/>
      <c r="X345" s="90"/>
      <c r="Y345" s="90"/>
      <c r="Z345" s="16"/>
      <c r="AA345" s="23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90"/>
      <c r="X346" s="90"/>
      <c r="Y346" s="90"/>
      <c r="Z346" s="16"/>
      <c r="AA346" s="23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90"/>
      <c r="X347" s="90"/>
      <c r="Y347" s="90"/>
      <c r="Z347" s="16"/>
      <c r="AA347" s="23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90"/>
      <c r="X348" s="90"/>
      <c r="Y348" s="90"/>
      <c r="Z348" s="16"/>
      <c r="AA348" s="23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90"/>
      <c r="X349" s="90"/>
      <c r="Y349" s="90"/>
      <c r="Z349" s="16"/>
      <c r="AA349" s="23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90"/>
      <c r="X350" s="90"/>
      <c r="Y350" s="90"/>
      <c r="Z350" s="16"/>
      <c r="AA350" s="23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90"/>
      <c r="X351" s="90"/>
      <c r="Y351" s="90"/>
      <c r="Z351" s="16"/>
      <c r="AA351" s="23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90"/>
      <c r="X352" s="90"/>
      <c r="Y352" s="90"/>
      <c r="Z352" s="16"/>
      <c r="AA352" s="23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90"/>
      <c r="X353" s="90"/>
      <c r="Y353" s="90"/>
      <c r="Z353" s="16"/>
      <c r="AA353" s="23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90"/>
      <c r="X354" s="90"/>
      <c r="Y354" s="90"/>
      <c r="Z354" s="16"/>
      <c r="AA354" s="23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90"/>
      <c r="X355" s="90"/>
      <c r="Y355" s="90"/>
      <c r="Z355" s="16"/>
      <c r="AA355" s="23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90"/>
      <c r="X356" s="90"/>
      <c r="Y356" s="90"/>
      <c r="Z356" s="16"/>
      <c r="AA356" s="23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90"/>
      <c r="X357" s="90"/>
      <c r="Y357" s="90"/>
      <c r="Z357" s="16"/>
      <c r="AA357" s="23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90"/>
      <c r="X358" s="90"/>
      <c r="Y358" s="90"/>
      <c r="Z358" s="16"/>
      <c r="AA358" s="23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90"/>
      <c r="X359" s="90"/>
      <c r="Y359" s="90"/>
      <c r="Z359" s="16"/>
      <c r="AA359" s="23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90"/>
      <c r="X360" s="90"/>
      <c r="Y360" s="90"/>
      <c r="Z360" s="16"/>
      <c r="AA360" s="23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90"/>
      <c r="X361" s="90"/>
      <c r="Y361" s="90"/>
      <c r="Z361" s="16"/>
      <c r="AA361" s="23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90"/>
      <c r="X362" s="90"/>
      <c r="Y362" s="90"/>
      <c r="Z362" s="16"/>
      <c r="AA362" s="23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90"/>
      <c r="X363" s="90"/>
      <c r="Y363" s="90"/>
      <c r="Z363" s="16"/>
      <c r="AA363" s="23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90"/>
      <c r="X364" s="90"/>
      <c r="Y364" s="90"/>
      <c r="Z364" s="16"/>
      <c r="AA364" s="23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90"/>
      <c r="X365" s="90"/>
      <c r="Y365" s="90"/>
      <c r="Z365" s="16"/>
      <c r="AA365" s="23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90"/>
      <c r="X366" s="90"/>
      <c r="Y366" s="90"/>
      <c r="Z366" s="16"/>
      <c r="AA366" s="23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90"/>
      <c r="X367" s="90"/>
      <c r="Y367" s="90"/>
      <c r="Z367" s="16"/>
      <c r="AA367" s="23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90"/>
      <c r="X368" s="90"/>
      <c r="Y368" s="90"/>
      <c r="Z368" s="16"/>
      <c r="AA368" s="23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90"/>
      <c r="X369" s="90"/>
      <c r="Y369" s="90"/>
      <c r="Z369" s="16"/>
      <c r="AA369" s="23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90"/>
      <c r="X370" s="90"/>
      <c r="Y370" s="90"/>
      <c r="Z370" s="16"/>
      <c r="AA370" s="23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90"/>
      <c r="X371" s="90"/>
      <c r="Y371" s="90"/>
      <c r="Z371" s="16"/>
      <c r="AA371" s="23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90"/>
      <c r="X372" s="90"/>
      <c r="Y372" s="90"/>
      <c r="Z372" s="16"/>
      <c r="AA372" s="23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90"/>
      <c r="X373" s="90"/>
      <c r="Y373" s="90"/>
      <c r="Z373" s="16"/>
      <c r="AA373" s="23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90"/>
      <c r="X374" s="90"/>
      <c r="Y374" s="90"/>
      <c r="Z374" s="16"/>
      <c r="AA374" s="23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90"/>
      <c r="X375" s="90"/>
      <c r="Y375" s="90"/>
      <c r="Z375" s="16"/>
      <c r="AA375" s="23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90"/>
      <c r="X376" s="90"/>
      <c r="Y376" s="90"/>
      <c r="Z376" s="16"/>
      <c r="AA376" s="23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90"/>
      <c r="X377" s="90"/>
      <c r="Y377" s="90"/>
      <c r="Z377" s="16"/>
      <c r="AA377" s="23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90"/>
      <c r="X378" s="90"/>
      <c r="Y378" s="90"/>
      <c r="Z378" s="16"/>
      <c r="AA378" s="23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90"/>
      <c r="X379" s="90"/>
      <c r="Y379" s="90"/>
      <c r="Z379" s="16"/>
      <c r="AA379" s="23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90"/>
      <c r="X380" s="90"/>
      <c r="Y380" s="90"/>
      <c r="Z380" s="16"/>
      <c r="AA380" s="23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90"/>
      <c r="X381" s="90"/>
      <c r="Y381" s="90"/>
      <c r="Z381" s="16"/>
      <c r="AA381" s="23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90"/>
      <c r="X382" s="90"/>
      <c r="Y382" s="90"/>
      <c r="Z382" s="16"/>
      <c r="AA382" s="23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90"/>
      <c r="X383" s="90"/>
      <c r="Y383" s="90"/>
      <c r="Z383" s="16"/>
      <c r="AA383" s="23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90"/>
      <c r="X384" s="90"/>
      <c r="Y384" s="90"/>
      <c r="Z384" s="16"/>
      <c r="AA384" s="23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90"/>
      <c r="X385" s="90"/>
      <c r="Y385" s="90"/>
      <c r="Z385" s="16"/>
      <c r="AA385" s="23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90"/>
      <c r="X386" s="90"/>
      <c r="Y386" s="90"/>
      <c r="Z386" s="16"/>
      <c r="AA386" s="23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90"/>
      <c r="X387" s="90"/>
      <c r="Y387" s="90"/>
      <c r="Z387" s="16"/>
      <c r="AA387" s="23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90"/>
      <c r="X388" s="90"/>
      <c r="Y388" s="90"/>
      <c r="Z388" s="16"/>
      <c r="AA388" s="23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90"/>
      <c r="X389" s="90"/>
      <c r="Y389" s="90"/>
      <c r="Z389" s="16"/>
      <c r="AA389" s="23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90"/>
      <c r="X390" s="90"/>
      <c r="Y390" s="90"/>
      <c r="Z390" s="16"/>
      <c r="AA390" s="23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90"/>
      <c r="X391" s="90"/>
      <c r="Y391" s="90"/>
      <c r="Z391" s="16"/>
      <c r="AA391" s="23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90"/>
      <c r="X392" s="90"/>
      <c r="Y392" s="90"/>
      <c r="Z392" s="16"/>
      <c r="AA392" s="23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90"/>
      <c r="X393" s="90"/>
      <c r="Y393" s="90"/>
      <c r="Z393" s="16"/>
      <c r="AA393" s="23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90"/>
      <c r="X394" s="90"/>
      <c r="Y394" s="90"/>
      <c r="Z394" s="16"/>
      <c r="AA394" s="23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90"/>
      <c r="X395" s="90"/>
      <c r="Y395" s="90"/>
      <c r="Z395" s="16"/>
      <c r="AA395" s="23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90"/>
      <c r="X396" s="90"/>
      <c r="Y396" s="90"/>
      <c r="Z396" s="16"/>
      <c r="AA396" s="23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90"/>
      <c r="X397" s="90"/>
      <c r="Y397" s="90"/>
      <c r="Z397" s="16"/>
      <c r="AA397" s="23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90"/>
      <c r="X398" s="90"/>
      <c r="Y398" s="90"/>
      <c r="Z398" s="16"/>
      <c r="AA398" s="23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90"/>
      <c r="X399" s="90"/>
      <c r="Y399" s="90"/>
      <c r="Z399" s="16"/>
      <c r="AA399" s="23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90"/>
      <c r="X400" s="90"/>
      <c r="Y400" s="90"/>
      <c r="Z400" s="16"/>
      <c r="AA400" s="23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90"/>
      <c r="X401" s="90"/>
      <c r="Y401" s="90"/>
      <c r="Z401" s="16"/>
      <c r="AA401" s="23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90"/>
      <c r="X402" s="90"/>
      <c r="Y402" s="90"/>
      <c r="Z402" s="16"/>
      <c r="AA402" s="23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90"/>
      <c r="X403" s="90"/>
      <c r="Y403" s="90"/>
      <c r="Z403" s="16"/>
      <c r="AA403" s="23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90"/>
      <c r="X404" s="90"/>
      <c r="Y404" s="90"/>
      <c r="Z404" s="16"/>
      <c r="AA404" s="23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90"/>
      <c r="X405" s="90"/>
      <c r="Y405" s="90"/>
      <c r="Z405" s="16"/>
      <c r="AA405" s="23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90"/>
      <c r="X406" s="90"/>
      <c r="Y406" s="90"/>
      <c r="Z406" s="16"/>
      <c r="AA406" s="23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90"/>
      <c r="X407" s="90"/>
      <c r="Y407" s="90"/>
      <c r="Z407" s="16"/>
      <c r="AA407" s="23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90"/>
      <c r="X408" s="90"/>
      <c r="Y408" s="90"/>
      <c r="Z408" s="16"/>
      <c r="AA408" s="23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90"/>
      <c r="X409" s="90"/>
      <c r="Y409" s="90"/>
      <c r="Z409" s="16"/>
      <c r="AA409" s="23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90"/>
      <c r="X410" s="90"/>
      <c r="Y410" s="90"/>
      <c r="Z410" s="16"/>
      <c r="AA410" s="23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90"/>
      <c r="X411" s="90"/>
      <c r="Y411" s="90"/>
      <c r="Z411" s="16"/>
      <c r="AA411" s="23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90"/>
      <c r="X412" s="90"/>
      <c r="Y412" s="90"/>
      <c r="Z412" s="16"/>
      <c r="AA412" s="23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90"/>
      <c r="X413" s="90"/>
      <c r="Y413" s="90"/>
      <c r="Z413" s="16"/>
      <c r="AA413" s="23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90"/>
      <c r="X414" s="90"/>
      <c r="Y414" s="90"/>
      <c r="Z414" s="16"/>
      <c r="AA414" s="23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90"/>
      <c r="X415" s="90"/>
      <c r="Y415" s="90"/>
      <c r="Z415" s="16"/>
      <c r="AA415" s="23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90"/>
      <c r="X416" s="90"/>
      <c r="Y416" s="90"/>
      <c r="Z416" s="16"/>
      <c r="AA416" s="23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90"/>
      <c r="X417" s="90"/>
      <c r="Y417" s="90"/>
      <c r="Z417" s="16"/>
      <c r="AA417" s="23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90"/>
      <c r="X418" s="90"/>
      <c r="Y418" s="90"/>
      <c r="Z418" s="16"/>
      <c r="AA418" s="23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90"/>
      <c r="X419" s="90"/>
      <c r="Y419" s="90"/>
      <c r="Z419" s="16"/>
      <c r="AA419" s="23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90"/>
      <c r="X420" s="90"/>
      <c r="Y420" s="90"/>
      <c r="Z420" s="16"/>
      <c r="AA420" s="23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90"/>
      <c r="X421" s="90"/>
      <c r="Y421" s="90"/>
      <c r="Z421" s="16"/>
      <c r="AA421" s="23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90"/>
      <c r="X422" s="90"/>
      <c r="Y422" s="90"/>
      <c r="Z422" s="16"/>
      <c r="AA422" s="23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90"/>
      <c r="X423" s="90"/>
      <c r="Y423" s="90"/>
      <c r="Z423" s="16"/>
      <c r="AA423" s="23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90"/>
      <c r="X424" s="90"/>
      <c r="Y424" s="90"/>
      <c r="Z424" s="16"/>
      <c r="AA424" s="23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90"/>
      <c r="X425" s="90"/>
      <c r="Y425" s="90"/>
      <c r="Z425" s="16"/>
      <c r="AA425" s="23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90"/>
      <c r="X426" s="90"/>
      <c r="Y426" s="90"/>
      <c r="Z426" s="16"/>
      <c r="AA426" s="23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90"/>
      <c r="X427" s="90"/>
      <c r="Y427" s="90"/>
      <c r="Z427" s="16"/>
      <c r="AA427" s="23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90"/>
      <c r="X428" s="90"/>
      <c r="Y428" s="90"/>
      <c r="Z428" s="16"/>
      <c r="AA428" s="23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90"/>
      <c r="X429" s="90"/>
      <c r="Y429" s="90"/>
      <c r="Z429" s="16"/>
      <c r="AA429" s="23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90"/>
      <c r="X430" s="90"/>
      <c r="Y430" s="90"/>
      <c r="Z430" s="16"/>
      <c r="AA430" s="23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90"/>
      <c r="X431" s="90"/>
      <c r="Y431" s="90"/>
      <c r="Z431" s="16"/>
      <c r="AA431" s="23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90"/>
      <c r="X432" s="90"/>
      <c r="Y432" s="90"/>
      <c r="Z432" s="16"/>
      <c r="AA432" s="23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90"/>
      <c r="X433" s="90"/>
      <c r="Y433" s="90"/>
      <c r="Z433" s="16"/>
      <c r="AA433" s="23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90"/>
      <c r="X434" s="90"/>
      <c r="Y434" s="90"/>
      <c r="Z434" s="16"/>
      <c r="AA434" s="23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90"/>
      <c r="X435" s="90"/>
      <c r="Y435" s="90"/>
      <c r="Z435" s="16"/>
      <c r="AA435" s="23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90"/>
      <c r="X436" s="90"/>
      <c r="Y436" s="90"/>
      <c r="Z436" s="16"/>
      <c r="AA436" s="23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90"/>
      <c r="X437" s="90"/>
      <c r="Y437" s="90"/>
      <c r="Z437" s="16"/>
      <c r="AA437" s="23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90"/>
      <c r="X438" s="90"/>
      <c r="Y438" s="90"/>
      <c r="Z438" s="16"/>
      <c r="AA438" s="23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90"/>
      <c r="X439" s="90"/>
      <c r="Y439" s="90"/>
      <c r="Z439" s="16"/>
      <c r="AA439" s="23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90"/>
      <c r="X440" s="90"/>
      <c r="Y440" s="90"/>
      <c r="Z440" s="16"/>
      <c r="AA440" s="23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90"/>
      <c r="X441" s="90"/>
      <c r="Y441" s="90"/>
      <c r="Z441" s="16"/>
      <c r="AA441" s="23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90"/>
      <c r="X442" s="90"/>
      <c r="Y442" s="90"/>
      <c r="Z442" s="16"/>
      <c r="AA442" s="23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90"/>
      <c r="X443" s="90"/>
      <c r="Y443" s="90"/>
      <c r="Z443" s="16"/>
      <c r="AA443" s="23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90"/>
      <c r="X444" s="90"/>
      <c r="Y444" s="90"/>
      <c r="Z444" s="16"/>
      <c r="AA444" s="23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90"/>
      <c r="X445" s="90"/>
      <c r="Y445" s="90"/>
      <c r="Z445" s="16"/>
      <c r="AA445" s="23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90"/>
      <c r="X446" s="90"/>
      <c r="Y446" s="90"/>
      <c r="Z446" s="16"/>
      <c r="AA446" s="23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90"/>
      <c r="X447" s="90"/>
      <c r="Y447" s="90"/>
      <c r="Z447" s="16"/>
      <c r="AA447" s="23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90"/>
      <c r="X448" s="90"/>
      <c r="Y448" s="90"/>
      <c r="Z448" s="16"/>
      <c r="AA448" s="23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90"/>
      <c r="X449" s="90"/>
      <c r="Y449" s="90"/>
      <c r="Z449" s="16"/>
      <c r="AA449" s="23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90"/>
      <c r="X450" s="90"/>
      <c r="Y450" s="90"/>
      <c r="Z450" s="16"/>
      <c r="AA450" s="23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90"/>
      <c r="X451" s="90"/>
      <c r="Y451" s="90"/>
      <c r="Z451" s="16"/>
      <c r="AA451" s="23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90"/>
      <c r="X452" s="90"/>
      <c r="Y452" s="90"/>
      <c r="Z452" s="16"/>
      <c r="AA452" s="23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90"/>
      <c r="X453" s="90"/>
      <c r="Y453" s="90"/>
      <c r="Z453" s="16"/>
      <c r="AA453" s="23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90"/>
      <c r="X454" s="90"/>
      <c r="Y454" s="90"/>
      <c r="Z454" s="16"/>
      <c r="AA454" s="23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90"/>
      <c r="X455" s="90"/>
      <c r="Y455" s="90"/>
      <c r="Z455" s="16"/>
      <c r="AA455" s="23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90"/>
      <c r="X456" s="90"/>
      <c r="Y456" s="90"/>
      <c r="Z456" s="16"/>
      <c r="AA456" s="23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90"/>
      <c r="X457" s="90"/>
      <c r="Y457" s="90"/>
      <c r="Z457" s="16"/>
      <c r="AA457" s="23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90"/>
      <c r="X458" s="90"/>
      <c r="Y458" s="90"/>
      <c r="Z458" s="16"/>
      <c r="AA458" s="23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90"/>
      <c r="X459" s="90"/>
      <c r="Y459" s="90"/>
      <c r="Z459" s="16"/>
      <c r="AA459" s="23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90"/>
      <c r="X460" s="90"/>
      <c r="Y460" s="90"/>
      <c r="Z460" s="16"/>
      <c r="AA460" s="23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90"/>
      <c r="X461" s="90"/>
      <c r="Y461" s="90"/>
      <c r="Z461" s="16"/>
      <c r="AA461" s="23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90"/>
      <c r="X462" s="90"/>
      <c r="Y462" s="90"/>
      <c r="Z462" s="16"/>
      <c r="AA462" s="23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90"/>
      <c r="X463" s="90"/>
      <c r="Y463" s="90"/>
      <c r="Z463" s="16"/>
      <c r="AA463" s="23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90"/>
      <c r="X464" s="90"/>
      <c r="Y464" s="90"/>
      <c r="Z464" s="16"/>
      <c r="AA464" s="23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90"/>
      <c r="X465" s="90"/>
      <c r="Y465" s="90"/>
      <c r="Z465" s="16"/>
      <c r="AA465" s="23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90"/>
      <c r="X466" s="90"/>
      <c r="Y466" s="90"/>
      <c r="Z466" s="16"/>
      <c r="AA466" s="23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90"/>
      <c r="X467" s="90"/>
      <c r="Y467" s="90"/>
      <c r="Z467" s="16"/>
      <c r="AA467" s="23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90"/>
      <c r="X468" s="90"/>
      <c r="Y468" s="90"/>
      <c r="Z468" s="16"/>
      <c r="AA468" s="23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90"/>
      <c r="X469" s="90"/>
      <c r="Y469" s="90"/>
      <c r="Z469" s="16"/>
      <c r="AA469" s="23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90"/>
      <c r="X470" s="90"/>
      <c r="Y470" s="90"/>
      <c r="Z470" s="16"/>
      <c r="AA470" s="23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90"/>
      <c r="X471" s="90"/>
      <c r="Y471" s="90"/>
      <c r="Z471" s="16"/>
      <c r="AA471" s="23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90"/>
      <c r="X472" s="90"/>
      <c r="Y472" s="90"/>
      <c r="Z472" s="16"/>
      <c r="AA472" s="23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90"/>
      <c r="X473" s="90"/>
      <c r="Y473" s="90"/>
      <c r="Z473" s="16"/>
      <c r="AA473" s="23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90"/>
      <c r="X474" s="90"/>
      <c r="Y474" s="90"/>
      <c r="Z474" s="16"/>
      <c r="AA474" s="23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90"/>
      <c r="X475" s="90"/>
      <c r="Y475" s="90"/>
      <c r="Z475" s="16"/>
      <c r="AA475" s="23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90"/>
      <c r="X476" s="90"/>
      <c r="Y476" s="90"/>
      <c r="Z476" s="16"/>
      <c r="AA476" s="23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90"/>
      <c r="X477" s="90"/>
      <c r="Y477" s="90"/>
      <c r="Z477" s="16"/>
      <c r="AA477" s="23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90"/>
      <c r="X478" s="90"/>
      <c r="Y478" s="90"/>
      <c r="Z478" s="16"/>
      <c r="AA478" s="23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90"/>
      <c r="X479" s="90"/>
      <c r="Y479" s="90"/>
      <c r="Z479" s="16"/>
      <c r="AA479" s="23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90"/>
      <c r="X480" s="90"/>
      <c r="Y480" s="90"/>
      <c r="Z480" s="16"/>
      <c r="AA480" s="23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90"/>
      <c r="X481" s="90"/>
      <c r="Y481" s="90"/>
      <c r="Z481" s="16"/>
      <c r="AA481" s="23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90"/>
      <c r="X482" s="90"/>
      <c r="Y482" s="90"/>
      <c r="Z482" s="16"/>
      <c r="AA482" s="23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90"/>
      <c r="X483" s="90"/>
      <c r="Y483" s="90"/>
      <c r="Z483" s="16"/>
      <c r="AA483" s="23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90"/>
      <c r="X484" s="90"/>
      <c r="Y484" s="90"/>
      <c r="Z484" s="16"/>
      <c r="AA484" s="23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90"/>
      <c r="X485" s="90"/>
      <c r="Y485" s="90"/>
      <c r="Z485" s="16"/>
      <c r="AA485" s="23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90"/>
      <c r="X486" s="90"/>
      <c r="Y486" s="90"/>
      <c r="Z486" s="16"/>
      <c r="AA486" s="23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90"/>
      <c r="X487" s="90"/>
      <c r="Y487" s="90"/>
      <c r="Z487" s="16"/>
      <c r="AA487" s="23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90"/>
      <c r="X488" s="90"/>
      <c r="Y488" s="90"/>
      <c r="Z488" s="16"/>
      <c r="AA488" s="23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90"/>
      <c r="X489" s="90"/>
      <c r="Y489" s="90"/>
      <c r="Z489" s="16"/>
      <c r="AA489" s="23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90"/>
      <c r="X490" s="90"/>
      <c r="Y490" s="90"/>
      <c r="Z490" s="16"/>
      <c r="AA490" s="23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90"/>
      <c r="X491" s="90"/>
      <c r="Y491" s="90"/>
      <c r="Z491" s="16"/>
      <c r="AA491" s="23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90"/>
      <c r="X492" s="90"/>
      <c r="Y492" s="90"/>
      <c r="Z492" s="16"/>
      <c r="AA492" s="23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90"/>
      <c r="X493" s="90"/>
      <c r="Y493" s="90"/>
      <c r="Z493" s="16"/>
      <c r="AA493" s="23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90"/>
      <c r="X494" s="90"/>
      <c r="Y494" s="90"/>
      <c r="Z494" s="16"/>
      <c r="AA494" s="23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90"/>
      <c r="X495" s="90"/>
      <c r="Y495" s="90"/>
      <c r="Z495" s="16"/>
      <c r="AA495" s="23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90"/>
      <c r="X496" s="90"/>
      <c r="Y496" s="90"/>
      <c r="Z496" s="16"/>
      <c r="AA496" s="23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90"/>
      <c r="X497" s="90"/>
      <c r="Y497" s="90"/>
      <c r="Z497" s="16"/>
      <c r="AA497" s="23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90"/>
      <c r="X498" s="90"/>
      <c r="Y498" s="90"/>
      <c r="Z498" s="16"/>
      <c r="AA498" s="23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90"/>
      <c r="X499" s="90"/>
      <c r="Y499" s="90"/>
      <c r="Z499" s="16"/>
      <c r="AA499" s="23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90"/>
      <c r="X500" s="90"/>
      <c r="Y500" s="90"/>
      <c r="Z500" s="16"/>
      <c r="AA500" s="23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90"/>
      <c r="X501" s="90"/>
      <c r="Y501" s="90"/>
      <c r="Z501" s="16"/>
      <c r="AA501" s="23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90"/>
      <c r="X502" s="90"/>
      <c r="Y502" s="90"/>
      <c r="Z502" s="16"/>
      <c r="AA502" s="23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90"/>
      <c r="X503" s="90"/>
      <c r="Y503" s="90"/>
      <c r="Z503" s="16"/>
      <c r="AA503" s="23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90"/>
      <c r="X504" s="90"/>
      <c r="Y504" s="90"/>
      <c r="Z504" s="16"/>
      <c r="AA504" s="23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90"/>
      <c r="X505" s="90"/>
      <c r="Y505" s="90"/>
      <c r="Z505" s="16"/>
      <c r="AA505" s="23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90"/>
      <c r="X506" s="90"/>
      <c r="Y506" s="90"/>
      <c r="Z506" s="16"/>
      <c r="AA506" s="23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90"/>
      <c r="X507" s="90"/>
      <c r="Y507" s="90"/>
      <c r="Z507" s="16"/>
      <c r="AA507" s="23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90"/>
      <c r="X508" s="90"/>
      <c r="Y508" s="90"/>
      <c r="Z508" s="16"/>
      <c r="AA508" s="23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90"/>
      <c r="X509" s="90"/>
      <c r="Y509" s="90"/>
      <c r="Z509" s="16"/>
      <c r="AA509" s="23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90"/>
      <c r="X510" s="90"/>
      <c r="Y510" s="90"/>
      <c r="Z510" s="16"/>
      <c r="AA510" s="23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90"/>
      <c r="X511" s="90"/>
      <c r="Y511" s="90"/>
      <c r="Z511" s="16"/>
      <c r="AA511" s="23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90"/>
      <c r="X512" s="90"/>
      <c r="Y512" s="90"/>
      <c r="Z512" s="16"/>
      <c r="AA512" s="23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90"/>
      <c r="X513" s="90"/>
      <c r="Y513" s="90"/>
      <c r="Z513" s="16"/>
      <c r="AA513" s="23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90"/>
      <c r="X514" s="90"/>
      <c r="Y514" s="90"/>
      <c r="Z514" s="16"/>
      <c r="AA514" s="23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90"/>
      <c r="X515" s="90"/>
      <c r="Y515" s="90"/>
      <c r="Z515" s="16"/>
      <c r="AA515" s="23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90"/>
      <c r="X516" s="90"/>
      <c r="Y516" s="90"/>
      <c r="Z516" s="16"/>
      <c r="AA516" s="23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90"/>
      <c r="X517" s="90"/>
      <c r="Y517" s="90"/>
      <c r="Z517" s="16"/>
      <c r="AA517" s="23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90"/>
      <c r="X518" s="90"/>
      <c r="Y518" s="90"/>
      <c r="Z518" s="16"/>
      <c r="AA518" s="23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90"/>
      <c r="X519" s="90"/>
      <c r="Y519" s="90"/>
      <c r="Z519" s="16"/>
      <c r="AA519" s="23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90"/>
      <c r="X520" s="90"/>
      <c r="Y520" s="90"/>
      <c r="Z520" s="16"/>
      <c r="AA520" s="23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90"/>
      <c r="X521" s="90"/>
      <c r="Y521" s="90"/>
      <c r="Z521" s="16"/>
      <c r="AA521" s="23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90"/>
      <c r="X522" s="90"/>
      <c r="Y522" s="90"/>
      <c r="Z522" s="16"/>
      <c r="AA522" s="23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90"/>
      <c r="X523" s="90"/>
      <c r="Y523" s="90"/>
      <c r="Z523" s="16"/>
      <c r="AA523" s="23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90"/>
      <c r="X524" s="90"/>
      <c r="Y524" s="90"/>
      <c r="Z524" s="16"/>
      <c r="AA524" s="23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90"/>
      <c r="X525" s="90"/>
      <c r="Y525" s="90"/>
      <c r="Z525" s="16"/>
      <c r="AA525" s="23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90"/>
      <c r="X526" s="90"/>
      <c r="Y526" s="90"/>
      <c r="Z526" s="16"/>
      <c r="AA526" s="23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90"/>
      <c r="X527" s="90"/>
      <c r="Y527" s="90"/>
      <c r="Z527" s="16"/>
      <c r="AA527" s="23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90"/>
      <c r="X528" s="90"/>
      <c r="Y528" s="90"/>
      <c r="Z528" s="16"/>
      <c r="AA528" s="23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90"/>
      <c r="X529" s="90"/>
      <c r="Y529" s="90"/>
      <c r="Z529" s="16"/>
      <c r="AA529" s="23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90"/>
      <c r="X530" s="90"/>
      <c r="Y530" s="90"/>
      <c r="Z530" s="16"/>
      <c r="AA530" s="23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90"/>
      <c r="X531" s="90"/>
      <c r="Y531" s="90"/>
      <c r="Z531" s="16"/>
      <c r="AA531" s="23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90"/>
      <c r="X532" s="90"/>
      <c r="Y532" s="90"/>
      <c r="Z532" s="16"/>
      <c r="AA532" s="23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90"/>
      <c r="X533" s="90"/>
      <c r="Y533" s="90"/>
      <c r="Z533" s="16"/>
      <c r="AA533" s="23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90"/>
      <c r="X534" s="90"/>
      <c r="Y534" s="90"/>
      <c r="Z534" s="16"/>
      <c r="AA534" s="23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90"/>
      <c r="X535" s="90"/>
      <c r="Y535" s="90"/>
      <c r="Z535" s="16"/>
      <c r="AA535" s="23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90"/>
      <c r="X536" s="90"/>
      <c r="Y536" s="90"/>
      <c r="Z536" s="16"/>
      <c r="AA536" s="23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90"/>
      <c r="X537" s="90"/>
      <c r="Y537" s="90"/>
      <c r="Z537" s="16"/>
      <c r="AA537" s="23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90"/>
      <c r="X538" s="90"/>
      <c r="Y538" s="90"/>
      <c r="Z538" s="16"/>
      <c r="AA538" s="23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90"/>
      <c r="X539" s="90"/>
      <c r="Y539" s="90"/>
      <c r="Z539" s="16"/>
      <c r="AA539" s="23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90"/>
      <c r="X540" s="90"/>
      <c r="Y540" s="90"/>
      <c r="Z540" s="16"/>
      <c r="AA540" s="23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90"/>
      <c r="X541" s="90"/>
      <c r="Y541" s="90"/>
      <c r="Z541" s="16"/>
      <c r="AA541" s="23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90"/>
      <c r="X542" s="90"/>
      <c r="Y542" s="90"/>
      <c r="Z542" s="16"/>
      <c r="AA542" s="23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90"/>
      <c r="X543" s="90"/>
      <c r="Y543" s="90"/>
      <c r="Z543" s="16"/>
      <c r="AA543" s="23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90"/>
      <c r="X544" s="90"/>
      <c r="Y544" s="90"/>
      <c r="Z544" s="16"/>
      <c r="AA544" s="23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90"/>
      <c r="X545" s="90"/>
      <c r="Y545" s="90"/>
      <c r="Z545" s="16"/>
      <c r="AA545" s="23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90"/>
      <c r="X546" s="90"/>
      <c r="Y546" s="90"/>
      <c r="Z546" s="16"/>
      <c r="AA546" s="23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90"/>
      <c r="X547" s="90"/>
      <c r="Y547" s="90"/>
      <c r="Z547" s="16"/>
      <c r="AA547" s="23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90"/>
      <c r="X548" s="90"/>
      <c r="Y548" s="90"/>
      <c r="Z548" s="16"/>
      <c r="AA548" s="23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90"/>
      <c r="X549" s="90"/>
      <c r="Y549" s="90"/>
      <c r="Z549" s="16"/>
      <c r="AA549" s="23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90"/>
      <c r="X550" s="90"/>
      <c r="Y550" s="90"/>
      <c r="Z550" s="16"/>
      <c r="AA550" s="23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90"/>
      <c r="X551" s="90"/>
      <c r="Y551" s="90"/>
      <c r="Z551" s="16"/>
      <c r="AA551" s="23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90"/>
      <c r="X552" s="90"/>
      <c r="Y552" s="90"/>
      <c r="Z552" s="16"/>
      <c r="AA552" s="23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90"/>
      <c r="X553" s="90"/>
      <c r="Y553" s="90"/>
      <c r="Z553" s="16"/>
      <c r="AA553" s="23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90"/>
      <c r="X554" s="90"/>
      <c r="Y554" s="90"/>
      <c r="Z554" s="16"/>
      <c r="AA554" s="23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90"/>
      <c r="X555" s="90"/>
      <c r="Y555" s="90"/>
      <c r="Z555" s="16"/>
      <c r="AA555" s="23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90"/>
      <c r="X556" s="90"/>
      <c r="Y556" s="90"/>
      <c r="Z556" s="16"/>
      <c r="AA556" s="23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90"/>
      <c r="X557" s="90"/>
      <c r="Y557" s="90"/>
      <c r="Z557" s="16"/>
      <c r="AA557" s="23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90"/>
      <c r="X558" s="90"/>
      <c r="Y558" s="90"/>
      <c r="Z558" s="16"/>
      <c r="AA558" s="23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90"/>
      <c r="X559" s="90"/>
      <c r="Y559" s="90"/>
      <c r="Z559" s="16"/>
      <c r="AA559" s="23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90"/>
      <c r="X560" s="90"/>
      <c r="Y560" s="90"/>
      <c r="Z560" s="16"/>
      <c r="AA560" s="23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90"/>
      <c r="X561" s="90"/>
      <c r="Y561" s="90"/>
      <c r="Z561" s="16"/>
      <c r="AA561" s="23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90"/>
      <c r="X562" s="90"/>
      <c r="Y562" s="90"/>
      <c r="Z562" s="16"/>
      <c r="AA562" s="23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90"/>
      <c r="X563" s="90"/>
      <c r="Y563" s="90"/>
      <c r="Z563" s="16"/>
      <c r="AA563" s="23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90"/>
      <c r="X564" s="90"/>
      <c r="Y564" s="90"/>
      <c r="Z564" s="16"/>
      <c r="AA564" s="23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90"/>
      <c r="X565" s="90"/>
      <c r="Y565" s="90"/>
      <c r="Z565" s="16"/>
      <c r="AA565" s="23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90"/>
      <c r="X566" s="90"/>
      <c r="Y566" s="90"/>
      <c r="Z566" s="16"/>
      <c r="AA566" s="23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90"/>
      <c r="X567" s="90"/>
      <c r="Y567" s="90"/>
      <c r="Z567" s="16"/>
      <c r="AA567" s="23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90"/>
      <c r="X568" s="90"/>
      <c r="Y568" s="90"/>
      <c r="Z568" s="16"/>
      <c r="AA568" s="23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90"/>
      <c r="X569" s="90"/>
      <c r="Y569" s="90"/>
      <c r="Z569" s="16"/>
      <c r="AA569" s="23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90"/>
      <c r="X570" s="90"/>
      <c r="Y570" s="90"/>
      <c r="Z570" s="16"/>
      <c r="AA570" s="23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90"/>
      <c r="X571" s="90"/>
      <c r="Y571" s="90"/>
      <c r="Z571" s="16"/>
      <c r="AA571" s="23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90"/>
      <c r="X572" s="90"/>
      <c r="Y572" s="90"/>
      <c r="Z572" s="16"/>
      <c r="AA572" s="23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90"/>
      <c r="X573" s="90"/>
      <c r="Y573" s="90"/>
      <c r="Z573" s="16"/>
      <c r="AA573" s="23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90"/>
      <c r="X574" s="90"/>
      <c r="Y574" s="90"/>
      <c r="Z574" s="16"/>
      <c r="AA574" s="23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90"/>
      <c r="X575" s="90"/>
      <c r="Y575" s="90"/>
      <c r="Z575" s="16"/>
      <c r="AA575" s="23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90"/>
      <c r="X576" s="90"/>
      <c r="Y576" s="90"/>
      <c r="Z576" s="16"/>
      <c r="AA576" s="23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90"/>
      <c r="X577" s="90"/>
      <c r="Y577" s="90"/>
      <c r="Z577" s="16"/>
      <c r="AA577" s="23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90"/>
      <c r="X578" s="90"/>
      <c r="Y578" s="90"/>
      <c r="Z578" s="16"/>
      <c r="AA578" s="23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90"/>
      <c r="X579" s="90"/>
      <c r="Y579" s="90"/>
      <c r="Z579" s="16"/>
      <c r="AA579" s="23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90"/>
      <c r="X580" s="90"/>
      <c r="Y580" s="90"/>
      <c r="Z580" s="16"/>
      <c r="AA580" s="23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90"/>
      <c r="X581" s="90"/>
      <c r="Y581" s="90"/>
      <c r="Z581" s="16"/>
      <c r="AA581" s="23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90"/>
      <c r="X582" s="90"/>
      <c r="Y582" s="90"/>
      <c r="Z582" s="16"/>
      <c r="AA582" s="23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90"/>
      <c r="X583" s="90"/>
      <c r="Y583" s="90"/>
      <c r="Z583" s="16"/>
      <c r="AA583" s="23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90"/>
      <c r="X584" s="90"/>
      <c r="Y584" s="90"/>
      <c r="Z584" s="16"/>
      <c r="AA584" s="23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90"/>
      <c r="X585" s="90"/>
      <c r="Y585" s="90"/>
      <c r="Z585" s="16"/>
      <c r="AA585" s="23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90"/>
      <c r="X586" s="90"/>
      <c r="Y586" s="90"/>
      <c r="Z586" s="16"/>
      <c r="AA586" s="23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90"/>
      <c r="X587" s="90"/>
      <c r="Y587" s="90"/>
      <c r="Z587" s="16"/>
      <c r="AA587" s="23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90"/>
      <c r="X588" s="90"/>
      <c r="Y588" s="90"/>
      <c r="Z588" s="16"/>
      <c r="AA588" s="23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90"/>
      <c r="X589" s="90"/>
      <c r="Y589" s="90"/>
      <c r="Z589" s="16"/>
      <c r="AA589" s="23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90"/>
      <c r="X590" s="90"/>
      <c r="Y590" s="90"/>
      <c r="Z590" s="16"/>
      <c r="AA590" s="23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90"/>
      <c r="X591" s="90"/>
      <c r="Y591" s="90"/>
      <c r="Z591" s="16"/>
      <c r="AA591" s="23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90"/>
      <c r="X592" s="90"/>
      <c r="Y592" s="90"/>
      <c r="Z592" s="16"/>
      <c r="AA592" s="23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90"/>
      <c r="X593" s="90"/>
      <c r="Y593" s="90"/>
      <c r="Z593" s="16"/>
      <c r="AA593" s="23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90"/>
      <c r="X594" s="90"/>
      <c r="Y594" s="90"/>
      <c r="Z594" s="16"/>
      <c r="AA594" s="23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90"/>
      <c r="X595" s="90"/>
      <c r="Y595" s="90"/>
      <c r="Z595" s="16"/>
      <c r="AA595" s="23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90"/>
      <c r="X596" s="90"/>
      <c r="Y596" s="90"/>
      <c r="Z596" s="16"/>
      <c r="AA596" s="23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90"/>
      <c r="X597" s="90"/>
      <c r="Y597" s="90"/>
      <c r="Z597" s="16"/>
      <c r="AA597" s="23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90"/>
      <c r="X598" s="90"/>
      <c r="Y598" s="90"/>
      <c r="Z598" s="16"/>
      <c r="AA598" s="23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90"/>
      <c r="X599" s="90"/>
      <c r="Y599" s="90"/>
      <c r="Z599" s="16"/>
      <c r="AA599" s="23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90"/>
      <c r="X600" s="90"/>
      <c r="Y600" s="90"/>
      <c r="Z600" s="16"/>
      <c r="AA600" s="23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90"/>
      <c r="X601" s="90"/>
      <c r="Y601" s="90"/>
      <c r="Z601" s="16"/>
      <c r="AA601" s="23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90"/>
      <c r="X602" s="90"/>
      <c r="Y602" s="90"/>
      <c r="Z602" s="16"/>
      <c r="AA602" s="23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90"/>
      <c r="X603" s="90"/>
      <c r="Y603" s="90"/>
      <c r="Z603" s="16"/>
      <c r="AA603" s="23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90"/>
      <c r="X604" s="90"/>
      <c r="Y604" s="90"/>
      <c r="Z604" s="16"/>
      <c r="AA604" s="23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90"/>
      <c r="X605" s="90"/>
      <c r="Y605" s="90"/>
      <c r="Z605" s="16"/>
      <c r="AA605" s="23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90"/>
      <c r="X606" s="90"/>
      <c r="Y606" s="90"/>
      <c r="Z606" s="16"/>
      <c r="AA606" s="23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90"/>
      <c r="X607" s="90"/>
      <c r="Y607" s="90"/>
      <c r="Z607" s="16"/>
      <c r="AA607" s="23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90"/>
      <c r="X608" s="90"/>
      <c r="Y608" s="90"/>
      <c r="Z608" s="16"/>
      <c r="AA608" s="23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90"/>
      <c r="X609" s="90"/>
      <c r="Y609" s="90"/>
      <c r="Z609" s="16"/>
      <c r="AA609" s="23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90"/>
      <c r="X610" s="90"/>
      <c r="Y610" s="90"/>
      <c r="Z610" s="16"/>
      <c r="AA610" s="23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90"/>
      <c r="X611" s="90"/>
      <c r="Y611" s="90"/>
      <c r="Z611" s="16"/>
      <c r="AA611" s="23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90"/>
      <c r="X612" s="90"/>
      <c r="Y612" s="90"/>
      <c r="Z612" s="16"/>
      <c r="AA612" s="23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90"/>
      <c r="X613" s="90"/>
      <c r="Y613" s="90"/>
      <c r="Z613" s="16"/>
      <c r="AA613" s="23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90"/>
      <c r="X614" s="90"/>
      <c r="Y614" s="90"/>
      <c r="Z614" s="16"/>
      <c r="AA614" s="23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90"/>
      <c r="X615" s="90"/>
      <c r="Y615" s="90"/>
      <c r="Z615" s="16"/>
      <c r="AA615" s="23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90"/>
      <c r="X616" s="90"/>
      <c r="Y616" s="90"/>
      <c r="Z616" s="16"/>
      <c r="AA616" s="23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90"/>
      <c r="X617" s="90"/>
      <c r="Y617" s="90"/>
      <c r="Z617" s="16"/>
      <c r="AA617" s="23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90"/>
      <c r="X618" s="90"/>
      <c r="Y618" s="90"/>
      <c r="Z618" s="16"/>
      <c r="AA618" s="23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90"/>
      <c r="X619" s="90"/>
      <c r="Y619" s="90"/>
      <c r="Z619" s="16"/>
      <c r="AA619" s="23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90"/>
      <c r="X620" s="90"/>
      <c r="Y620" s="90"/>
      <c r="Z620" s="16"/>
      <c r="AA620" s="23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90"/>
      <c r="X621" s="90"/>
      <c r="Y621" s="90"/>
      <c r="Z621" s="16"/>
      <c r="AA621" s="23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90"/>
      <c r="X622" s="90"/>
      <c r="Y622" s="90"/>
      <c r="Z622" s="16"/>
      <c r="AA622" s="23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90"/>
      <c r="X623" s="90"/>
      <c r="Y623" s="90"/>
      <c r="Z623" s="16"/>
      <c r="AA623" s="23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90"/>
      <c r="X624" s="90"/>
      <c r="Y624" s="90"/>
      <c r="Z624" s="16"/>
      <c r="AA624" s="23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90"/>
      <c r="X625" s="90"/>
      <c r="Y625" s="90"/>
      <c r="Z625" s="16"/>
      <c r="AA625" s="23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90"/>
      <c r="X626" s="90"/>
      <c r="Y626" s="90"/>
      <c r="Z626" s="16"/>
      <c r="AA626" s="23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90"/>
      <c r="X627" s="90"/>
      <c r="Y627" s="90"/>
      <c r="Z627" s="16"/>
      <c r="AA627" s="23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90"/>
      <c r="X628" s="90"/>
      <c r="Y628" s="90"/>
      <c r="Z628" s="16"/>
      <c r="AA628" s="23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90"/>
      <c r="X629" s="90"/>
      <c r="Y629" s="90"/>
      <c r="Z629" s="16"/>
      <c r="AA629" s="23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90"/>
      <c r="X630" s="90"/>
      <c r="Y630" s="90"/>
      <c r="Z630" s="16"/>
      <c r="AA630" s="23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90"/>
      <c r="X631" s="90"/>
      <c r="Y631" s="90"/>
      <c r="Z631" s="16"/>
      <c r="AA631" s="23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90"/>
      <c r="X632" s="90"/>
      <c r="Y632" s="90"/>
      <c r="Z632" s="16"/>
      <c r="AA632" s="23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90"/>
      <c r="X633" s="90"/>
      <c r="Y633" s="90"/>
      <c r="Z633" s="16"/>
      <c r="AA633" s="23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90"/>
      <c r="X634" s="90"/>
      <c r="Y634" s="90"/>
      <c r="Z634" s="16"/>
      <c r="AA634" s="23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90"/>
      <c r="X635" s="90"/>
      <c r="Y635" s="90"/>
      <c r="Z635" s="16"/>
      <c r="AA635" s="23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90"/>
      <c r="X636" s="90"/>
      <c r="Y636" s="90"/>
      <c r="Z636" s="16"/>
      <c r="AA636" s="23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90"/>
      <c r="X637" s="90"/>
      <c r="Y637" s="90"/>
      <c r="Z637" s="16"/>
      <c r="AA637" s="23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90"/>
      <c r="X638" s="90"/>
      <c r="Y638" s="90"/>
      <c r="Z638" s="16"/>
      <c r="AA638" s="23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90"/>
      <c r="X639" s="90"/>
      <c r="Y639" s="90"/>
      <c r="Z639" s="16"/>
      <c r="AA639" s="23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90"/>
      <c r="X640" s="90"/>
      <c r="Y640" s="90"/>
      <c r="Z640" s="16"/>
      <c r="AA640" s="23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90"/>
      <c r="X641" s="90"/>
      <c r="Y641" s="90"/>
      <c r="Z641" s="16"/>
      <c r="AA641" s="23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90"/>
      <c r="X642" s="90"/>
      <c r="Y642" s="90"/>
      <c r="Z642" s="16"/>
      <c r="AA642" s="23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90"/>
      <c r="X643" s="90"/>
      <c r="Y643" s="90"/>
      <c r="Z643" s="16"/>
      <c r="AA643" s="23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90"/>
      <c r="X644" s="90"/>
      <c r="Y644" s="90"/>
      <c r="Z644" s="16"/>
      <c r="AA644" s="23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90"/>
      <c r="X645" s="90"/>
      <c r="Y645" s="90"/>
      <c r="Z645" s="16"/>
      <c r="AA645" s="23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90"/>
      <c r="X646" s="90"/>
      <c r="Y646" s="90"/>
      <c r="Z646" s="16"/>
      <c r="AA646" s="23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90"/>
      <c r="X647" s="90"/>
      <c r="Y647" s="90"/>
      <c r="Z647" s="16"/>
      <c r="AA647" s="23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90"/>
      <c r="X648" s="90"/>
      <c r="Y648" s="90"/>
      <c r="Z648" s="16"/>
      <c r="AA648" s="23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90"/>
      <c r="X649" s="90"/>
      <c r="Y649" s="90"/>
      <c r="Z649" s="16"/>
      <c r="AA649" s="23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90"/>
      <c r="X650" s="90"/>
      <c r="Y650" s="90"/>
      <c r="Z650" s="16"/>
      <c r="AA650" s="23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90"/>
      <c r="X651" s="90"/>
      <c r="Y651" s="90"/>
      <c r="Z651" s="16"/>
      <c r="AA651" s="23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90"/>
      <c r="X652" s="90"/>
      <c r="Y652" s="90"/>
      <c r="Z652" s="16"/>
      <c r="AA652" s="23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90"/>
      <c r="X653" s="90"/>
      <c r="Y653" s="90"/>
      <c r="Z653" s="16"/>
      <c r="AA653" s="23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90"/>
      <c r="X654" s="90"/>
      <c r="Y654" s="90"/>
      <c r="Z654" s="16"/>
      <c r="AA654" s="23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90"/>
      <c r="X655" s="90"/>
      <c r="Y655" s="90"/>
      <c r="Z655" s="16"/>
      <c r="AA655" s="23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90"/>
      <c r="X656" s="90"/>
      <c r="Y656" s="90"/>
      <c r="Z656" s="16"/>
      <c r="AA656" s="23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90"/>
      <c r="X657" s="90"/>
      <c r="Y657" s="90"/>
      <c r="Z657" s="16"/>
      <c r="AA657" s="23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90"/>
      <c r="X658" s="90"/>
      <c r="Y658" s="90"/>
      <c r="Z658" s="16"/>
      <c r="AA658" s="23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90"/>
      <c r="X659" s="90"/>
      <c r="Y659" s="90"/>
      <c r="Z659" s="16"/>
      <c r="AA659" s="23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90"/>
      <c r="X660" s="90"/>
      <c r="Y660" s="90"/>
      <c r="Z660" s="16"/>
      <c r="AA660" s="23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90"/>
      <c r="X661" s="90"/>
      <c r="Y661" s="90"/>
      <c r="Z661" s="16"/>
      <c r="AA661" s="23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90"/>
      <c r="X662" s="90"/>
      <c r="Y662" s="90"/>
      <c r="Z662" s="16"/>
      <c r="AA662" s="23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90"/>
      <c r="X663" s="90"/>
      <c r="Y663" s="90"/>
      <c r="Z663" s="16"/>
      <c r="AA663" s="23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90"/>
      <c r="X664" s="90"/>
      <c r="Y664" s="90"/>
      <c r="Z664" s="16"/>
      <c r="AA664" s="23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90"/>
      <c r="X665" s="90"/>
      <c r="Y665" s="90"/>
      <c r="Z665" s="16"/>
      <c r="AA665" s="23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90"/>
      <c r="X666" s="90"/>
      <c r="Y666" s="90"/>
      <c r="Z666" s="16"/>
      <c r="AA666" s="23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90"/>
      <c r="X667" s="90"/>
      <c r="Y667" s="90"/>
      <c r="Z667" s="16"/>
      <c r="AA667" s="23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90"/>
      <c r="X668" s="90"/>
      <c r="Y668" s="90"/>
      <c r="Z668" s="16"/>
      <c r="AA668" s="23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90"/>
      <c r="X669" s="90"/>
      <c r="Y669" s="90"/>
      <c r="Z669" s="16"/>
      <c r="AA669" s="23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90"/>
      <c r="X670" s="90"/>
      <c r="Y670" s="90"/>
      <c r="Z670" s="16"/>
      <c r="AA670" s="23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90"/>
      <c r="X671" s="90"/>
      <c r="Y671" s="90"/>
      <c r="Z671" s="16"/>
      <c r="AA671" s="23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90"/>
      <c r="X672" s="90"/>
      <c r="Y672" s="90"/>
      <c r="Z672" s="16"/>
      <c r="AA672" s="23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90"/>
      <c r="X673" s="90"/>
      <c r="Y673" s="90"/>
      <c r="Z673" s="16"/>
      <c r="AA673" s="23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90"/>
      <c r="X674" s="90"/>
      <c r="Y674" s="90"/>
      <c r="Z674" s="16"/>
      <c r="AA674" s="23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90"/>
      <c r="X675" s="90"/>
      <c r="Y675" s="90"/>
      <c r="Z675" s="16"/>
      <c r="AA675" s="23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90"/>
      <c r="X676" s="90"/>
      <c r="Y676" s="90"/>
      <c r="Z676" s="16"/>
      <c r="AA676" s="23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90"/>
      <c r="X677" s="90"/>
      <c r="Y677" s="90"/>
      <c r="Z677" s="16"/>
      <c r="AA677" s="23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90"/>
      <c r="X678" s="90"/>
      <c r="Y678" s="90"/>
      <c r="Z678" s="16"/>
      <c r="AA678" s="23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90"/>
      <c r="X679" s="90"/>
      <c r="Y679" s="90"/>
      <c r="Z679" s="16"/>
      <c r="AA679" s="23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90"/>
      <c r="X680" s="90"/>
      <c r="Y680" s="90"/>
      <c r="Z680" s="16"/>
      <c r="AA680" s="23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90"/>
      <c r="X681" s="90"/>
      <c r="Y681" s="90"/>
      <c r="Z681" s="16"/>
      <c r="AA681" s="23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90"/>
      <c r="X682" s="90"/>
      <c r="Y682" s="90"/>
      <c r="Z682" s="16"/>
      <c r="AA682" s="23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90"/>
      <c r="X683" s="90"/>
      <c r="Y683" s="90"/>
      <c r="Z683" s="16"/>
      <c r="AA683" s="23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90"/>
      <c r="X684" s="90"/>
      <c r="Y684" s="90"/>
      <c r="Z684" s="16"/>
      <c r="AA684" s="23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90"/>
      <c r="X685" s="90"/>
      <c r="Y685" s="90"/>
      <c r="Z685" s="16"/>
      <c r="AA685" s="23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90"/>
      <c r="X686" s="90"/>
      <c r="Y686" s="90"/>
      <c r="Z686" s="16"/>
      <c r="AA686" s="23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90"/>
      <c r="X687" s="90"/>
      <c r="Y687" s="90"/>
      <c r="Z687" s="16"/>
      <c r="AA687" s="23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90"/>
      <c r="X688" s="90"/>
      <c r="Y688" s="90"/>
      <c r="Z688" s="16"/>
      <c r="AA688" s="23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90"/>
      <c r="X689" s="90"/>
      <c r="Y689" s="90"/>
      <c r="Z689" s="16"/>
      <c r="AA689" s="23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90"/>
      <c r="X690" s="90"/>
      <c r="Y690" s="90"/>
      <c r="Z690" s="16"/>
      <c r="AA690" s="23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90"/>
      <c r="X691" s="90"/>
      <c r="Y691" s="90"/>
      <c r="Z691" s="16"/>
      <c r="AA691" s="23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90"/>
      <c r="X692" s="90"/>
      <c r="Y692" s="90"/>
      <c r="Z692" s="16"/>
      <c r="AA692" s="23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90"/>
      <c r="X693" s="90"/>
      <c r="Y693" s="90"/>
      <c r="Z693" s="16"/>
      <c r="AA693" s="23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90"/>
      <c r="X694" s="90"/>
      <c r="Y694" s="90"/>
      <c r="Z694" s="16"/>
      <c r="AA694" s="23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90"/>
      <c r="X695" s="90"/>
      <c r="Y695" s="90"/>
      <c r="Z695" s="16"/>
      <c r="AA695" s="23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90"/>
      <c r="X696" s="90"/>
      <c r="Y696" s="90"/>
      <c r="Z696" s="16"/>
      <c r="AA696" s="23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90"/>
      <c r="X697" s="90"/>
      <c r="Y697" s="90"/>
      <c r="Z697" s="16"/>
      <c r="AA697" s="23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90"/>
      <c r="X698" s="90"/>
      <c r="Y698" s="90"/>
      <c r="Z698" s="16"/>
      <c r="AA698" s="23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90"/>
      <c r="X699" s="90"/>
      <c r="Y699" s="90"/>
      <c r="Z699" s="16"/>
      <c r="AA699" s="23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90"/>
      <c r="X700" s="90"/>
      <c r="Y700" s="90"/>
      <c r="Z700" s="16"/>
      <c r="AA700" s="23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90"/>
      <c r="X701" s="90"/>
      <c r="Y701" s="90"/>
      <c r="Z701" s="16"/>
      <c r="AA701" s="23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90"/>
      <c r="X702" s="90"/>
      <c r="Y702" s="90"/>
      <c r="Z702" s="16"/>
      <c r="AA702" s="23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90"/>
      <c r="X703" s="90"/>
      <c r="Y703" s="90"/>
      <c r="Z703" s="16"/>
      <c r="AA703" s="23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90"/>
      <c r="X704" s="90"/>
      <c r="Y704" s="90"/>
      <c r="Z704" s="16"/>
      <c r="AA704" s="23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90"/>
      <c r="X705" s="90"/>
      <c r="Y705" s="90"/>
      <c r="Z705" s="16"/>
      <c r="AA705" s="23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90"/>
      <c r="X706" s="90"/>
      <c r="Y706" s="90"/>
      <c r="Z706" s="16"/>
      <c r="AA706" s="23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90"/>
      <c r="X707" s="90"/>
      <c r="Y707" s="90"/>
      <c r="Z707" s="16"/>
      <c r="AA707" s="23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90"/>
      <c r="X708" s="90"/>
      <c r="Y708" s="90"/>
      <c r="Z708" s="16"/>
      <c r="AA708" s="23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90"/>
      <c r="X709" s="90"/>
      <c r="Y709" s="90"/>
      <c r="Z709" s="16"/>
      <c r="AA709" s="23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90"/>
      <c r="X710" s="90"/>
      <c r="Y710" s="90"/>
      <c r="Z710" s="16"/>
      <c r="AA710" s="23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90"/>
      <c r="X711" s="90"/>
      <c r="Y711" s="90"/>
      <c r="Z711" s="16"/>
      <c r="AA711" s="23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90"/>
      <c r="X712" s="90"/>
      <c r="Y712" s="90"/>
      <c r="Z712" s="16"/>
      <c r="AA712" s="23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90"/>
      <c r="X713" s="90"/>
      <c r="Y713" s="90"/>
      <c r="Z713" s="16"/>
      <c r="AA713" s="23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90"/>
      <c r="X714" s="90"/>
      <c r="Y714" s="90"/>
      <c r="Z714" s="16"/>
      <c r="AA714" s="23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90"/>
      <c r="X715" s="90"/>
      <c r="Y715" s="90"/>
      <c r="Z715" s="16"/>
      <c r="AA715" s="23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90"/>
      <c r="X716" s="90"/>
      <c r="Y716" s="90"/>
      <c r="Z716" s="16"/>
      <c r="AA716" s="23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90"/>
      <c r="X717" s="90"/>
      <c r="Y717" s="90"/>
      <c r="Z717" s="16"/>
      <c r="AA717" s="23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90"/>
      <c r="X718" s="90"/>
      <c r="Y718" s="90"/>
      <c r="Z718" s="16"/>
      <c r="AA718" s="23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90"/>
      <c r="X719" s="90"/>
      <c r="Y719" s="90"/>
      <c r="Z719" s="16"/>
      <c r="AA719" s="23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90"/>
      <c r="X720" s="90"/>
      <c r="Y720" s="90"/>
      <c r="Z720" s="16"/>
      <c r="AA720" s="23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90"/>
      <c r="X721" s="90"/>
      <c r="Y721" s="90"/>
      <c r="Z721" s="16"/>
      <c r="AA721" s="23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90"/>
      <c r="X722" s="90"/>
      <c r="Y722" s="90"/>
      <c r="Z722" s="16"/>
      <c r="AA722" s="23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90"/>
      <c r="X723" s="90"/>
      <c r="Y723" s="90"/>
      <c r="Z723" s="16"/>
      <c r="AA723" s="23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90"/>
      <c r="X724" s="90"/>
      <c r="Y724" s="90"/>
      <c r="Z724" s="16"/>
      <c r="AA724" s="23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90"/>
      <c r="X725" s="90"/>
      <c r="Y725" s="90"/>
      <c r="Z725" s="16"/>
      <c r="AA725" s="23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90"/>
      <c r="X726" s="90"/>
      <c r="Y726" s="90"/>
      <c r="Z726" s="16"/>
      <c r="AA726" s="23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90"/>
      <c r="X727" s="90"/>
      <c r="Y727" s="90"/>
      <c r="Z727" s="16"/>
      <c r="AA727" s="23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90"/>
      <c r="X728" s="90"/>
      <c r="Y728" s="90"/>
      <c r="Z728" s="16"/>
      <c r="AA728" s="23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90"/>
      <c r="X729" s="90"/>
      <c r="Y729" s="90"/>
      <c r="Z729" s="16"/>
      <c r="AA729" s="23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90"/>
      <c r="X730" s="90"/>
      <c r="Y730" s="90"/>
      <c r="Z730" s="16"/>
      <c r="AA730" s="23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90"/>
      <c r="X731" s="90"/>
      <c r="Y731" s="90"/>
      <c r="Z731" s="16"/>
      <c r="AA731" s="23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90"/>
      <c r="X732" s="90"/>
      <c r="Y732" s="90"/>
      <c r="Z732" s="16"/>
      <c r="AA732" s="23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90"/>
      <c r="X733" s="90"/>
      <c r="Y733" s="90"/>
      <c r="Z733" s="16"/>
      <c r="AA733" s="23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90"/>
      <c r="X734" s="90"/>
      <c r="Y734" s="90"/>
      <c r="Z734" s="16"/>
      <c r="AA734" s="23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90"/>
      <c r="X735" s="90"/>
      <c r="Y735" s="90"/>
      <c r="Z735" s="16"/>
      <c r="AA735" s="23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90"/>
      <c r="X736" s="90"/>
      <c r="Y736" s="90"/>
      <c r="Z736" s="16"/>
      <c r="AA736" s="23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90"/>
      <c r="X737" s="90"/>
      <c r="Y737" s="90"/>
      <c r="Z737" s="16"/>
      <c r="AA737" s="23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90"/>
      <c r="X738" s="90"/>
      <c r="Y738" s="90"/>
      <c r="Z738" s="16"/>
      <c r="AA738" s="23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90"/>
      <c r="X739" s="90"/>
      <c r="Y739" s="90"/>
      <c r="Z739" s="16"/>
      <c r="AA739" s="23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90"/>
      <c r="X740" s="90"/>
      <c r="Y740" s="90"/>
      <c r="Z740" s="16"/>
      <c r="AA740" s="23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90"/>
      <c r="X741" s="90"/>
      <c r="Y741" s="90"/>
      <c r="Z741" s="16"/>
      <c r="AA741" s="23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90"/>
      <c r="X742" s="90"/>
      <c r="Y742" s="90"/>
      <c r="Z742" s="16"/>
      <c r="AA742" s="23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90"/>
      <c r="X743" s="90"/>
      <c r="Y743" s="90"/>
      <c r="Z743" s="16"/>
      <c r="AA743" s="23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90"/>
      <c r="X744" s="90"/>
      <c r="Y744" s="90"/>
      <c r="Z744" s="16"/>
      <c r="AA744" s="23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90"/>
      <c r="X745" s="90"/>
      <c r="Y745" s="90"/>
      <c r="Z745" s="16"/>
      <c r="AA745" s="23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90"/>
      <c r="X746" s="90"/>
      <c r="Y746" s="90"/>
      <c r="Z746" s="16"/>
      <c r="AA746" s="23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90"/>
      <c r="X747" s="90"/>
      <c r="Y747" s="90"/>
      <c r="Z747" s="16"/>
      <c r="AA747" s="23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90"/>
      <c r="X748" s="90"/>
      <c r="Y748" s="90"/>
      <c r="Z748" s="16"/>
      <c r="AA748" s="23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90"/>
      <c r="X749" s="90"/>
      <c r="Y749" s="90"/>
      <c r="Z749" s="16"/>
      <c r="AA749" s="23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90"/>
      <c r="X750" s="90"/>
      <c r="Y750" s="90"/>
      <c r="Z750" s="16"/>
      <c r="AA750" s="23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90"/>
      <c r="X751" s="90"/>
      <c r="Y751" s="90"/>
      <c r="Z751" s="16"/>
      <c r="AA751" s="23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90"/>
      <c r="X752" s="90"/>
      <c r="Y752" s="90"/>
      <c r="Z752" s="16"/>
      <c r="AA752" s="23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90"/>
      <c r="X753" s="90"/>
      <c r="Y753" s="90"/>
      <c r="Z753" s="16"/>
      <c r="AA753" s="23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90"/>
      <c r="X754" s="90"/>
      <c r="Y754" s="90"/>
      <c r="Z754" s="16"/>
      <c r="AA754" s="23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90"/>
      <c r="X755" s="90"/>
      <c r="Y755" s="90"/>
      <c r="Z755" s="16"/>
      <c r="AA755" s="23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90"/>
      <c r="X756" s="90"/>
      <c r="Y756" s="90"/>
      <c r="Z756" s="16"/>
      <c r="AA756" s="23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90"/>
      <c r="X757" s="90"/>
      <c r="Y757" s="90"/>
      <c r="Z757" s="16"/>
      <c r="AA757" s="23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90"/>
      <c r="X758" s="90"/>
      <c r="Y758" s="90"/>
      <c r="Z758" s="16"/>
      <c r="AA758" s="23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90"/>
      <c r="X759" s="90"/>
      <c r="Y759" s="90"/>
      <c r="Z759" s="16"/>
      <c r="AA759" s="23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90"/>
      <c r="X760" s="90"/>
      <c r="Y760" s="90"/>
      <c r="Z760" s="16"/>
      <c r="AA760" s="23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90"/>
      <c r="X761" s="90"/>
      <c r="Y761" s="90"/>
      <c r="Z761" s="16"/>
      <c r="AA761" s="23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90"/>
      <c r="X762" s="90"/>
      <c r="Y762" s="90"/>
      <c r="Z762" s="16"/>
      <c r="AA762" s="23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90"/>
      <c r="X763" s="90"/>
      <c r="Y763" s="90"/>
      <c r="Z763" s="16"/>
      <c r="AA763" s="23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90"/>
      <c r="X764" s="90"/>
      <c r="Y764" s="90"/>
      <c r="Z764" s="16"/>
      <c r="AA764" s="23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90"/>
      <c r="X765" s="90"/>
      <c r="Y765" s="90"/>
      <c r="Z765" s="16"/>
      <c r="AA765" s="23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90"/>
      <c r="X766" s="90"/>
      <c r="Y766" s="90"/>
      <c r="Z766" s="16"/>
      <c r="AA766" s="23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90"/>
      <c r="X767" s="90"/>
      <c r="Y767" s="90"/>
      <c r="Z767" s="16"/>
      <c r="AA767" s="23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90"/>
      <c r="X768" s="90"/>
      <c r="Y768" s="90"/>
      <c r="Z768" s="16"/>
      <c r="AA768" s="23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90"/>
      <c r="X769" s="90"/>
      <c r="Y769" s="90"/>
      <c r="Z769" s="16"/>
      <c r="AA769" s="23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90"/>
      <c r="X770" s="90"/>
      <c r="Y770" s="90"/>
      <c r="Z770" s="16"/>
      <c r="AA770" s="23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90"/>
      <c r="X771" s="90"/>
      <c r="Y771" s="90"/>
      <c r="Z771" s="16"/>
      <c r="AA771" s="23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90"/>
      <c r="X772" s="90"/>
      <c r="Y772" s="90"/>
      <c r="Z772" s="16"/>
      <c r="AA772" s="23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90"/>
      <c r="X773" s="90"/>
      <c r="Y773" s="90"/>
      <c r="Z773" s="16"/>
      <c r="AA773" s="23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90"/>
      <c r="X774" s="90"/>
      <c r="Y774" s="90"/>
      <c r="Z774" s="16"/>
      <c r="AA774" s="23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90"/>
      <c r="X775" s="90"/>
      <c r="Y775" s="90"/>
      <c r="Z775" s="16"/>
      <c r="AA775" s="23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90"/>
      <c r="X776" s="90"/>
      <c r="Y776" s="90"/>
      <c r="Z776" s="16"/>
      <c r="AA776" s="23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90"/>
      <c r="X777" s="90"/>
      <c r="Y777" s="90"/>
      <c r="Z777" s="16"/>
      <c r="AA777" s="23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90"/>
      <c r="X778" s="90"/>
      <c r="Y778" s="90"/>
      <c r="Z778" s="16"/>
      <c r="AA778" s="23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90"/>
      <c r="X779" s="90"/>
      <c r="Y779" s="90"/>
      <c r="Z779" s="16"/>
      <c r="AA779" s="23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90"/>
      <c r="X780" s="90"/>
      <c r="Y780" s="90"/>
      <c r="Z780" s="16"/>
      <c r="AA780" s="23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90"/>
      <c r="X781" s="90"/>
      <c r="Y781" s="90"/>
      <c r="Z781" s="16"/>
      <c r="AA781" s="23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90"/>
      <c r="X782" s="90"/>
      <c r="Y782" s="90"/>
      <c r="Z782" s="16"/>
      <c r="AA782" s="23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90"/>
      <c r="X783" s="90"/>
      <c r="Y783" s="90"/>
      <c r="Z783" s="16"/>
      <c r="AA783" s="23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90"/>
      <c r="X784" s="90"/>
      <c r="Y784" s="90"/>
      <c r="Z784" s="16"/>
      <c r="AA784" s="23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90"/>
      <c r="X785" s="90"/>
      <c r="Y785" s="90"/>
      <c r="Z785" s="16"/>
      <c r="AA785" s="23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90"/>
      <c r="X786" s="90"/>
      <c r="Y786" s="90"/>
      <c r="Z786" s="16"/>
      <c r="AA786" s="23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90"/>
      <c r="X787" s="90"/>
      <c r="Y787" s="90"/>
      <c r="Z787" s="16"/>
      <c r="AA787" s="23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90"/>
      <c r="X788" s="90"/>
      <c r="Y788" s="90"/>
      <c r="Z788" s="16"/>
      <c r="AA788" s="23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90"/>
      <c r="X789" s="90"/>
      <c r="Y789" s="90"/>
      <c r="Z789" s="16"/>
      <c r="AA789" s="23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90"/>
      <c r="X790" s="90"/>
      <c r="Y790" s="90"/>
      <c r="Z790" s="16"/>
      <c r="AA790" s="23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90"/>
      <c r="X791" s="90"/>
      <c r="Y791" s="90"/>
      <c r="Z791" s="16"/>
      <c r="AA791" s="23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90"/>
      <c r="X792" s="90"/>
      <c r="Y792" s="90"/>
      <c r="Z792" s="16"/>
      <c r="AA792" s="23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90"/>
      <c r="X793" s="90"/>
      <c r="Y793" s="90"/>
      <c r="Z793" s="16"/>
      <c r="AA793" s="23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90"/>
      <c r="X794" s="90"/>
      <c r="Y794" s="90"/>
      <c r="Z794" s="16"/>
      <c r="AA794" s="23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90"/>
      <c r="X795" s="90"/>
      <c r="Y795" s="90"/>
      <c r="Z795" s="16"/>
      <c r="AA795" s="23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90"/>
      <c r="X796" s="90"/>
      <c r="Y796" s="90"/>
      <c r="Z796" s="16"/>
      <c r="AA796" s="23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90"/>
      <c r="X797" s="90"/>
      <c r="Y797" s="90"/>
      <c r="Z797" s="16"/>
      <c r="AA797" s="23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90"/>
      <c r="X798" s="90"/>
      <c r="Y798" s="90"/>
      <c r="Z798" s="16"/>
      <c r="AA798" s="23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90"/>
      <c r="X799" s="90"/>
      <c r="Y799" s="90"/>
      <c r="Z799" s="16"/>
      <c r="AA799" s="23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90"/>
      <c r="X800" s="90"/>
      <c r="Y800" s="90"/>
      <c r="Z800" s="16"/>
      <c r="AA800" s="23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90"/>
      <c r="X801" s="90"/>
      <c r="Y801" s="90"/>
      <c r="Z801" s="16"/>
      <c r="AA801" s="23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90"/>
      <c r="X802" s="90"/>
      <c r="Y802" s="90"/>
      <c r="Z802" s="16"/>
      <c r="AA802" s="23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90"/>
      <c r="X803" s="90"/>
      <c r="Y803" s="90"/>
      <c r="Z803" s="16"/>
      <c r="AA803" s="23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90"/>
      <c r="X804" s="90"/>
      <c r="Y804" s="90"/>
      <c r="Z804" s="16"/>
      <c r="AA804" s="23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90"/>
      <c r="X805" s="90"/>
      <c r="Y805" s="90"/>
      <c r="Z805" s="16"/>
      <c r="AA805" s="23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90"/>
      <c r="X806" s="90"/>
      <c r="Y806" s="90"/>
      <c r="Z806" s="16"/>
      <c r="AA806" s="23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90"/>
      <c r="X807" s="90"/>
      <c r="Y807" s="90"/>
      <c r="Z807" s="16"/>
      <c r="AA807" s="23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90"/>
      <c r="X808" s="90"/>
      <c r="Y808" s="90"/>
      <c r="Z808" s="16"/>
      <c r="AA808" s="23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90"/>
      <c r="X809" s="90"/>
      <c r="Y809" s="90"/>
      <c r="Z809" s="16"/>
      <c r="AA809" s="23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90"/>
      <c r="X810" s="90"/>
      <c r="Y810" s="90"/>
      <c r="Z810" s="16"/>
      <c r="AA810" s="23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90"/>
      <c r="X811" s="90"/>
      <c r="Y811" s="90"/>
      <c r="Z811" s="16"/>
      <c r="AA811" s="23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90"/>
      <c r="X812" s="90"/>
      <c r="Y812" s="90"/>
      <c r="Z812" s="16"/>
      <c r="AA812" s="23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90"/>
      <c r="X813" s="90"/>
      <c r="Y813" s="90"/>
      <c r="Z813" s="16"/>
      <c r="AA813" s="23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90"/>
      <c r="X814" s="90"/>
      <c r="Y814" s="90"/>
      <c r="Z814" s="16"/>
      <c r="AA814" s="23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90"/>
      <c r="X815" s="90"/>
      <c r="Y815" s="90"/>
      <c r="Z815" s="16"/>
      <c r="AA815" s="23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90"/>
      <c r="X816" s="90"/>
      <c r="Y816" s="90"/>
      <c r="Z816" s="16"/>
      <c r="AA816" s="23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90"/>
      <c r="X817" s="90"/>
      <c r="Y817" s="90"/>
      <c r="Z817" s="16"/>
      <c r="AA817" s="23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90"/>
      <c r="X818" s="90"/>
      <c r="Y818" s="90"/>
      <c r="Z818" s="16"/>
      <c r="AA818" s="23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90"/>
      <c r="X819" s="90"/>
      <c r="Y819" s="90"/>
      <c r="Z819" s="16"/>
      <c r="AA819" s="23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90"/>
      <c r="X820" s="90"/>
      <c r="Y820" s="90"/>
      <c r="Z820" s="16"/>
      <c r="AA820" s="23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90"/>
      <c r="X821" s="90"/>
      <c r="Y821" s="90"/>
      <c r="Z821" s="16"/>
      <c r="AA821" s="23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90"/>
      <c r="X822" s="90"/>
      <c r="Y822" s="90"/>
      <c r="Z822" s="16"/>
      <c r="AA822" s="23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90"/>
      <c r="X823" s="90"/>
      <c r="Y823" s="90"/>
      <c r="Z823" s="16"/>
      <c r="AA823" s="23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90"/>
      <c r="X824" s="90"/>
      <c r="Y824" s="90"/>
      <c r="Z824" s="16"/>
      <c r="AA824" s="23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90"/>
      <c r="X825" s="90"/>
      <c r="Y825" s="90"/>
      <c r="Z825" s="16"/>
      <c r="AA825" s="23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90"/>
      <c r="X826" s="90"/>
      <c r="Y826" s="90"/>
      <c r="Z826" s="16"/>
      <c r="AA826" s="23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90"/>
      <c r="X827" s="90"/>
      <c r="Y827" s="90"/>
      <c r="Z827" s="16"/>
      <c r="AA827" s="23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90"/>
      <c r="X828" s="90"/>
      <c r="Y828" s="90"/>
      <c r="Z828" s="16"/>
      <c r="AA828" s="23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90"/>
      <c r="X829" s="90"/>
      <c r="Y829" s="90"/>
      <c r="Z829" s="16"/>
      <c r="AA829" s="23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90"/>
      <c r="X830" s="90"/>
      <c r="Y830" s="90"/>
      <c r="Z830" s="16"/>
      <c r="AA830" s="23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90"/>
      <c r="X831" s="90"/>
      <c r="Y831" s="90"/>
      <c r="Z831" s="16"/>
      <c r="AA831" s="23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90"/>
      <c r="X832" s="90"/>
      <c r="Y832" s="90"/>
      <c r="Z832" s="16"/>
      <c r="AA832" s="23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90"/>
      <c r="X833" s="90"/>
      <c r="Y833" s="90"/>
      <c r="Z833" s="16"/>
      <c r="AA833" s="23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90"/>
      <c r="X834" s="90"/>
      <c r="Y834" s="90"/>
      <c r="Z834" s="16"/>
      <c r="AA834" s="23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90"/>
      <c r="X835" s="90"/>
      <c r="Y835" s="90"/>
      <c r="Z835" s="16"/>
      <c r="AA835" s="23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90"/>
      <c r="X836" s="90"/>
      <c r="Y836" s="90"/>
      <c r="Z836" s="16"/>
      <c r="AA836" s="23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90"/>
      <c r="X837" s="90"/>
      <c r="Y837" s="90"/>
      <c r="Z837" s="16"/>
      <c r="AA837" s="23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90"/>
      <c r="X838" s="90"/>
      <c r="Y838" s="90"/>
      <c r="Z838" s="16"/>
      <c r="AA838" s="23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90"/>
      <c r="X839" s="90"/>
      <c r="Y839" s="90"/>
      <c r="Z839" s="16"/>
      <c r="AA839" s="23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90"/>
      <c r="X840" s="90"/>
      <c r="Y840" s="90"/>
      <c r="Z840" s="16"/>
      <c r="AA840" s="23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90"/>
      <c r="X841" s="90"/>
      <c r="Y841" s="90"/>
      <c r="Z841" s="16"/>
      <c r="AA841" s="23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90"/>
      <c r="X842" s="90"/>
      <c r="Y842" s="90"/>
      <c r="Z842" s="16"/>
      <c r="AA842" s="23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90"/>
      <c r="X843" s="90"/>
      <c r="Y843" s="90"/>
      <c r="Z843" s="16"/>
      <c r="AA843" s="23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90"/>
      <c r="X844" s="90"/>
      <c r="Y844" s="90"/>
      <c r="Z844" s="16"/>
      <c r="AA844" s="23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90"/>
      <c r="X845" s="90"/>
      <c r="Y845" s="90"/>
      <c r="Z845" s="16"/>
      <c r="AA845" s="23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90"/>
      <c r="X846" s="90"/>
      <c r="Y846" s="90"/>
      <c r="Z846" s="16"/>
      <c r="AA846" s="23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90"/>
      <c r="X847" s="90"/>
      <c r="Y847" s="90"/>
      <c r="Z847" s="16"/>
      <c r="AA847" s="23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90"/>
      <c r="X848" s="90"/>
      <c r="Y848" s="90"/>
      <c r="Z848" s="16"/>
      <c r="AA848" s="23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90"/>
      <c r="X849" s="90"/>
      <c r="Y849" s="90"/>
      <c r="Z849" s="16"/>
      <c r="AA849" s="23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90"/>
      <c r="X850" s="90"/>
      <c r="Y850" s="90"/>
      <c r="Z850" s="16"/>
      <c r="AA850" s="23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90"/>
      <c r="X851" s="90"/>
      <c r="Y851" s="90"/>
      <c r="Z851" s="16"/>
      <c r="AA851" s="23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90"/>
      <c r="X852" s="90"/>
      <c r="Y852" s="90"/>
      <c r="Z852" s="16"/>
      <c r="AA852" s="23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90"/>
      <c r="X853" s="90"/>
      <c r="Y853" s="90"/>
      <c r="Z853" s="16"/>
      <c r="AA853" s="23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90"/>
      <c r="X854" s="90"/>
      <c r="Y854" s="90"/>
      <c r="Z854" s="16"/>
      <c r="AA854" s="23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90"/>
      <c r="X855" s="90"/>
      <c r="Y855" s="90"/>
      <c r="Z855" s="16"/>
      <c r="AA855" s="23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90"/>
      <c r="X856" s="90"/>
      <c r="Y856" s="90"/>
      <c r="Z856" s="16"/>
      <c r="AA856" s="23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90"/>
      <c r="X857" s="90"/>
      <c r="Y857" s="90"/>
      <c r="Z857" s="16"/>
      <c r="AA857" s="23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90"/>
      <c r="X858" s="90"/>
      <c r="Y858" s="90"/>
      <c r="Z858" s="16"/>
      <c r="AA858" s="23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90"/>
      <c r="X859" s="90"/>
      <c r="Y859" s="90"/>
      <c r="Z859" s="16"/>
      <c r="AA859" s="23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90"/>
      <c r="X860" s="90"/>
      <c r="Y860" s="90"/>
      <c r="Z860" s="16"/>
      <c r="AA860" s="23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90"/>
      <c r="X861" s="90"/>
      <c r="Y861" s="90"/>
      <c r="Z861" s="16"/>
      <c r="AA861" s="23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90"/>
      <c r="X862" s="90"/>
      <c r="Y862" s="90"/>
      <c r="Z862" s="16"/>
      <c r="AA862" s="23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90"/>
      <c r="X863" s="90"/>
      <c r="Y863" s="90"/>
      <c r="Z863" s="16"/>
      <c r="AA863" s="23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90"/>
      <c r="X864" s="90"/>
      <c r="Y864" s="90"/>
      <c r="Z864" s="16"/>
      <c r="AA864" s="23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90"/>
      <c r="X865" s="90"/>
      <c r="Y865" s="90"/>
      <c r="Z865" s="16"/>
      <c r="AA865" s="23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90"/>
      <c r="X866" s="90"/>
      <c r="Y866" s="90"/>
      <c r="Z866" s="16"/>
      <c r="AA866" s="23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90"/>
      <c r="X867" s="90"/>
      <c r="Y867" s="90"/>
      <c r="Z867" s="16"/>
      <c r="AA867" s="23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90"/>
      <c r="X868" s="90"/>
      <c r="Y868" s="90"/>
      <c r="Z868" s="16"/>
      <c r="AA868" s="23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90"/>
      <c r="X869" s="90"/>
      <c r="Y869" s="90"/>
      <c r="Z869" s="16"/>
      <c r="AA869" s="23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90"/>
      <c r="X870" s="90"/>
      <c r="Y870" s="90"/>
      <c r="Z870" s="16"/>
      <c r="AA870" s="23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90"/>
      <c r="X871" s="90"/>
      <c r="Y871" s="90"/>
      <c r="Z871" s="16"/>
      <c r="AA871" s="23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90"/>
      <c r="X872" s="90"/>
      <c r="Y872" s="90"/>
      <c r="Z872" s="16"/>
      <c r="AA872" s="23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90"/>
      <c r="X873" s="90"/>
      <c r="Y873" s="90"/>
      <c r="Z873" s="16"/>
      <c r="AA873" s="23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90"/>
      <c r="X874" s="90"/>
      <c r="Y874" s="90"/>
      <c r="Z874" s="16"/>
      <c r="AA874" s="23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90"/>
      <c r="X875" s="90"/>
      <c r="Y875" s="90"/>
      <c r="Z875" s="16"/>
      <c r="AA875" s="23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90"/>
      <c r="X876" s="90"/>
      <c r="Y876" s="90"/>
      <c r="Z876" s="16"/>
      <c r="AA876" s="23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90"/>
      <c r="X877" s="90"/>
      <c r="Y877" s="90"/>
      <c r="Z877" s="16"/>
      <c r="AA877" s="23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90"/>
      <c r="X878" s="90"/>
      <c r="Y878" s="90"/>
      <c r="Z878" s="16"/>
      <c r="AA878" s="23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90"/>
      <c r="X879" s="90"/>
      <c r="Y879" s="90"/>
      <c r="Z879" s="16"/>
      <c r="AA879" s="23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90"/>
      <c r="X880" s="90"/>
      <c r="Y880" s="90"/>
      <c r="Z880" s="16"/>
      <c r="AA880" s="23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90"/>
      <c r="X881" s="90"/>
      <c r="Y881" s="90"/>
      <c r="Z881" s="16"/>
      <c r="AA881" s="23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90"/>
      <c r="X882" s="90"/>
      <c r="Y882" s="90"/>
      <c r="Z882" s="16"/>
      <c r="AA882" s="23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90"/>
      <c r="X883" s="90"/>
      <c r="Y883" s="90"/>
      <c r="Z883" s="16"/>
      <c r="AA883" s="23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90"/>
      <c r="X884" s="90"/>
      <c r="Y884" s="90"/>
      <c r="Z884" s="16"/>
      <c r="AA884" s="23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90"/>
      <c r="X885" s="90"/>
      <c r="Y885" s="90"/>
      <c r="Z885" s="16"/>
      <c r="AA885" s="23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90"/>
      <c r="X886" s="90"/>
      <c r="Y886" s="90"/>
      <c r="Z886" s="16"/>
      <c r="AA886" s="23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90"/>
      <c r="X887" s="90"/>
      <c r="Y887" s="90"/>
      <c r="Z887" s="16"/>
      <c r="AA887" s="23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90"/>
      <c r="X888" s="90"/>
      <c r="Y888" s="90"/>
      <c r="Z888" s="16"/>
      <c r="AA888" s="23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90"/>
      <c r="X889" s="90"/>
      <c r="Y889" s="90"/>
      <c r="Z889" s="16"/>
      <c r="AA889" s="23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90"/>
      <c r="X890" s="90"/>
      <c r="Y890" s="90"/>
      <c r="Z890" s="16"/>
      <c r="AA890" s="23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90"/>
      <c r="X891" s="90"/>
      <c r="Y891" s="90"/>
      <c r="Z891" s="16"/>
      <c r="AA891" s="23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90"/>
      <c r="X892" s="90"/>
      <c r="Y892" s="90"/>
      <c r="Z892" s="16"/>
      <c r="AA892" s="23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90"/>
      <c r="X893" s="90"/>
      <c r="Y893" s="90"/>
      <c r="Z893" s="16"/>
      <c r="AA893" s="23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90"/>
      <c r="X894" s="90"/>
      <c r="Y894" s="90"/>
      <c r="Z894" s="16"/>
      <c r="AA894" s="23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90"/>
      <c r="X895" s="90"/>
      <c r="Y895" s="90"/>
      <c r="Z895" s="16"/>
      <c r="AA895" s="23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90"/>
      <c r="X896" s="90"/>
      <c r="Y896" s="90"/>
      <c r="Z896" s="16"/>
      <c r="AA896" s="23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90"/>
      <c r="X897" s="90"/>
      <c r="Y897" s="90"/>
      <c r="Z897" s="16"/>
      <c r="AA897" s="23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90"/>
      <c r="X898" s="90"/>
      <c r="Y898" s="90"/>
      <c r="Z898" s="16"/>
      <c r="AA898" s="23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90"/>
      <c r="X899" s="90"/>
      <c r="Y899" s="90"/>
      <c r="Z899" s="16"/>
      <c r="AA899" s="23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90"/>
      <c r="X900" s="90"/>
      <c r="Y900" s="90"/>
      <c r="Z900" s="16"/>
      <c r="AA900" s="23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90"/>
      <c r="X901" s="90"/>
      <c r="Y901" s="90"/>
      <c r="Z901" s="16"/>
      <c r="AA901" s="23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90"/>
      <c r="X902" s="90"/>
      <c r="Y902" s="90"/>
      <c r="Z902" s="16"/>
      <c r="AA902" s="23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90"/>
      <c r="X903" s="90"/>
      <c r="Y903" s="90"/>
      <c r="Z903" s="16"/>
      <c r="AA903" s="23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90"/>
      <c r="X904" s="90"/>
      <c r="Y904" s="90"/>
      <c r="Z904" s="16"/>
      <c r="AA904" s="23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90"/>
      <c r="X905" s="90"/>
      <c r="Y905" s="90"/>
      <c r="Z905" s="16"/>
      <c r="AA905" s="23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90"/>
      <c r="X906" s="90"/>
      <c r="Y906" s="90"/>
      <c r="Z906" s="16"/>
      <c r="AA906" s="23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90"/>
      <c r="X907" s="90"/>
      <c r="Y907" s="90"/>
      <c r="Z907" s="16"/>
      <c r="AA907" s="23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90"/>
      <c r="X908" s="90"/>
      <c r="Y908" s="90"/>
      <c r="Z908" s="16"/>
      <c r="AA908" s="23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90"/>
      <c r="X909" s="90"/>
      <c r="Y909" s="90"/>
      <c r="Z909" s="16"/>
      <c r="AA909" s="23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90"/>
      <c r="X910" s="90"/>
      <c r="Y910" s="90"/>
      <c r="Z910" s="16"/>
      <c r="AA910" s="23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90"/>
      <c r="X911" s="90"/>
      <c r="Y911" s="90"/>
      <c r="Z911" s="16"/>
      <c r="AA911" s="23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90"/>
      <c r="X912" s="90"/>
      <c r="Y912" s="90"/>
      <c r="Z912" s="16"/>
      <c r="AA912" s="23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90"/>
      <c r="X913" s="90"/>
      <c r="Y913" s="90"/>
      <c r="Z913" s="16"/>
      <c r="AA913" s="23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90"/>
      <c r="X914" s="90"/>
      <c r="Y914" s="90"/>
      <c r="Z914" s="16"/>
      <c r="AA914" s="23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90"/>
      <c r="X915" s="90"/>
      <c r="Y915" s="90"/>
      <c r="Z915" s="16"/>
      <c r="AA915" s="23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90"/>
      <c r="X916" s="90"/>
      <c r="Y916" s="90"/>
      <c r="Z916" s="16"/>
      <c r="AA916" s="23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90"/>
      <c r="X917" s="90"/>
      <c r="Y917" s="90"/>
      <c r="Z917" s="16"/>
      <c r="AA917" s="23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90"/>
      <c r="X918" s="90"/>
      <c r="Y918" s="90"/>
      <c r="Z918" s="16"/>
      <c r="AA918" s="23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90"/>
      <c r="X919" s="90"/>
      <c r="Y919" s="90"/>
      <c r="Z919" s="16"/>
      <c r="AA919" s="23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90"/>
      <c r="X920" s="90"/>
      <c r="Y920" s="90"/>
      <c r="Z920" s="16"/>
      <c r="AA920" s="23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90"/>
      <c r="X921" s="90"/>
      <c r="Y921" s="90"/>
      <c r="Z921" s="16"/>
      <c r="AA921" s="23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90"/>
      <c r="X922" s="90"/>
      <c r="Y922" s="90"/>
      <c r="Z922" s="16"/>
      <c r="AA922" s="23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90"/>
      <c r="X923" s="90"/>
      <c r="Y923" s="90"/>
      <c r="Z923" s="16"/>
      <c r="AA923" s="23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90"/>
      <c r="X924" s="90"/>
      <c r="Y924" s="90"/>
      <c r="Z924" s="16"/>
      <c r="AA924" s="23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90"/>
      <c r="X925" s="90"/>
      <c r="Y925" s="90"/>
      <c r="Z925" s="16"/>
      <c r="AA925" s="23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90"/>
      <c r="X926" s="90"/>
      <c r="Y926" s="90"/>
      <c r="Z926" s="16"/>
      <c r="AA926" s="23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90"/>
      <c r="X927" s="90"/>
      <c r="Y927" s="90"/>
      <c r="Z927" s="16"/>
      <c r="AA927" s="23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90"/>
      <c r="X928" s="90"/>
      <c r="Y928" s="90"/>
      <c r="Z928" s="16"/>
      <c r="AA928" s="23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90"/>
      <c r="X929" s="90"/>
      <c r="Y929" s="90"/>
      <c r="Z929" s="16"/>
      <c r="AA929" s="23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90"/>
      <c r="X930" s="90"/>
      <c r="Y930" s="90"/>
      <c r="Z930" s="16"/>
      <c r="AA930" s="23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90"/>
      <c r="X931" s="90"/>
      <c r="Y931" s="90"/>
      <c r="Z931" s="16"/>
      <c r="AA931" s="23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90"/>
      <c r="X932" s="90"/>
      <c r="Y932" s="90"/>
      <c r="Z932" s="16"/>
      <c r="AA932" s="23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90"/>
      <c r="X933" s="90"/>
      <c r="Y933" s="90"/>
      <c r="Z933" s="16"/>
      <c r="AA933" s="23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90"/>
      <c r="X934" s="90"/>
      <c r="Y934" s="90"/>
      <c r="Z934" s="16"/>
      <c r="AA934" s="23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90"/>
      <c r="X935" s="90"/>
      <c r="Y935" s="90"/>
      <c r="Z935" s="16"/>
      <c r="AA935" s="23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90"/>
      <c r="X936" s="90"/>
      <c r="Y936" s="90"/>
      <c r="Z936" s="16"/>
      <c r="AA936" s="23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90"/>
      <c r="X937" s="90"/>
      <c r="Y937" s="90"/>
      <c r="Z937" s="16"/>
      <c r="AA937" s="23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90"/>
      <c r="X938" s="90"/>
      <c r="Y938" s="90"/>
      <c r="Z938" s="16"/>
      <c r="AA938" s="23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90"/>
      <c r="X939" s="90"/>
      <c r="Y939" s="90"/>
      <c r="Z939" s="16"/>
      <c r="AA939" s="23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90"/>
      <c r="X940" s="90"/>
      <c r="Y940" s="90"/>
      <c r="Z940" s="16"/>
      <c r="AA940" s="23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90"/>
      <c r="X941" s="90"/>
      <c r="Y941" s="90"/>
      <c r="Z941" s="16"/>
      <c r="AA941" s="23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90"/>
      <c r="X942" s="90"/>
      <c r="Y942" s="90"/>
      <c r="Z942" s="16"/>
      <c r="AA942" s="23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90"/>
      <c r="X943" s="90"/>
      <c r="Y943" s="90"/>
      <c r="Z943" s="16"/>
      <c r="AA943" s="23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90"/>
      <c r="X944" s="90"/>
      <c r="Y944" s="90"/>
      <c r="Z944" s="16"/>
      <c r="AA944" s="23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90"/>
      <c r="X945" s="90"/>
      <c r="Y945" s="90"/>
      <c r="Z945" s="16"/>
      <c r="AA945" s="23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90"/>
      <c r="X946" s="90"/>
      <c r="Y946" s="90"/>
      <c r="Z946" s="16"/>
      <c r="AA946" s="23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90"/>
      <c r="X947" s="90"/>
      <c r="Y947" s="90"/>
      <c r="Z947" s="16"/>
      <c r="AA947" s="23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90"/>
      <c r="X948" s="90"/>
      <c r="Y948" s="90"/>
      <c r="Z948" s="16"/>
      <c r="AA948" s="23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90"/>
      <c r="X949" s="90"/>
      <c r="Y949" s="90"/>
      <c r="Z949" s="16"/>
      <c r="AA949" s="23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90"/>
      <c r="X950" s="90"/>
      <c r="Y950" s="90"/>
      <c r="Z950" s="16"/>
      <c r="AA950" s="23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90"/>
      <c r="X951" s="90"/>
      <c r="Y951" s="90"/>
      <c r="Z951" s="16"/>
      <c r="AA951" s="23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90"/>
      <c r="X952" s="90"/>
      <c r="Y952" s="90"/>
      <c r="Z952" s="16"/>
      <c r="AA952" s="23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90"/>
      <c r="X953" s="90"/>
      <c r="Y953" s="90"/>
      <c r="Z953" s="16"/>
      <c r="AA953" s="23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90"/>
      <c r="X954" s="90"/>
      <c r="Y954" s="90"/>
      <c r="Z954" s="16"/>
      <c r="AA954" s="23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90"/>
      <c r="X955" s="90"/>
      <c r="Y955" s="90"/>
      <c r="Z955" s="16"/>
      <c r="AA955" s="23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90"/>
      <c r="X956" s="90"/>
      <c r="Y956" s="90"/>
      <c r="Z956" s="16"/>
      <c r="AA956" s="23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90"/>
      <c r="X957" s="90"/>
      <c r="Y957" s="90"/>
      <c r="Z957" s="16"/>
      <c r="AA957" s="23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90"/>
      <c r="X958" s="90"/>
      <c r="Y958" s="90"/>
      <c r="Z958" s="16"/>
      <c r="AA958" s="23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90"/>
      <c r="X959" s="90"/>
      <c r="Y959" s="90"/>
      <c r="Z959" s="16"/>
      <c r="AA959" s="23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90"/>
      <c r="X960" s="90"/>
      <c r="Y960" s="90"/>
      <c r="Z960" s="16"/>
      <c r="AA960" s="23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90"/>
      <c r="X961" s="90"/>
      <c r="Y961" s="90"/>
      <c r="Z961" s="16"/>
      <c r="AA961" s="23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90"/>
      <c r="X962" s="90"/>
      <c r="Y962" s="90"/>
      <c r="Z962" s="16"/>
      <c r="AA962" s="23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90"/>
      <c r="X963" s="90"/>
      <c r="Y963" s="90"/>
      <c r="Z963" s="16"/>
      <c r="AA963" s="23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90"/>
      <c r="X964" s="90"/>
      <c r="Y964" s="90"/>
      <c r="Z964" s="16"/>
      <c r="AA964" s="23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90"/>
      <c r="X965" s="90"/>
      <c r="Y965" s="90"/>
      <c r="Z965" s="16"/>
      <c r="AA965" s="23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90"/>
      <c r="X966" s="90"/>
      <c r="Y966" s="90"/>
      <c r="Z966" s="16"/>
      <c r="AA966" s="23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90"/>
      <c r="X967" s="90"/>
      <c r="Y967" s="90"/>
      <c r="Z967" s="16"/>
      <c r="AA967" s="23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90"/>
      <c r="X968" s="90"/>
      <c r="Y968" s="90"/>
      <c r="Z968" s="16"/>
      <c r="AA968" s="23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90"/>
      <c r="X969" s="90"/>
      <c r="Y969" s="90"/>
      <c r="Z969" s="16"/>
      <c r="AA969" s="23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90"/>
      <c r="X970" s="90"/>
      <c r="Y970" s="90"/>
      <c r="Z970" s="16"/>
      <c r="AA970" s="23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90"/>
      <c r="X971" s="90"/>
      <c r="Y971" s="90"/>
      <c r="Z971" s="16"/>
      <c r="AA971" s="23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90"/>
      <c r="X972" s="90"/>
      <c r="Y972" s="90"/>
      <c r="Z972" s="16"/>
      <c r="AA972" s="23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90"/>
      <c r="X973" s="90"/>
      <c r="Y973" s="90"/>
      <c r="Z973" s="16"/>
      <c r="AA973" s="23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90"/>
      <c r="X974" s="90"/>
      <c r="Y974" s="90"/>
      <c r="Z974" s="16"/>
      <c r="AA974" s="23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90"/>
      <c r="X975" s="90"/>
      <c r="Y975" s="90"/>
      <c r="Z975" s="16"/>
      <c r="AA975" s="23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90"/>
      <c r="X976" s="90"/>
      <c r="Y976" s="90"/>
      <c r="Z976" s="16"/>
      <c r="AA976" s="23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90"/>
      <c r="X977" s="90"/>
      <c r="Y977" s="90"/>
      <c r="Z977" s="16"/>
      <c r="AA977" s="23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90"/>
      <c r="X978" s="90"/>
      <c r="Y978" s="90"/>
      <c r="Z978" s="16"/>
      <c r="AA978" s="23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90"/>
      <c r="X979" s="90"/>
      <c r="Y979" s="90"/>
      <c r="Z979" s="16"/>
      <c r="AA979" s="23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90"/>
      <c r="X980" s="90"/>
      <c r="Y980" s="90"/>
      <c r="Z980" s="16"/>
      <c r="AA980" s="23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90"/>
      <c r="X981" s="90"/>
      <c r="Y981" s="90"/>
      <c r="Z981" s="16"/>
      <c r="AA981" s="23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90"/>
      <c r="X982" s="90"/>
      <c r="Y982" s="90"/>
      <c r="Z982" s="16"/>
      <c r="AA982" s="23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90"/>
      <c r="X983" s="90"/>
      <c r="Y983" s="90"/>
      <c r="Z983" s="16"/>
      <c r="AA983" s="23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90"/>
      <c r="X984" s="90"/>
      <c r="Y984" s="90"/>
      <c r="Z984" s="16"/>
      <c r="AA984" s="23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90"/>
      <c r="X985" s="90"/>
      <c r="Y985" s="90"/>
      <c r="Z985" s="16"/>
      <c r="AA985" s="23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90"/>
      <c r="X986" s="90"/>
      <c r="Y986" s="90"/>
      <c r="Z986" s="16"/>
      <c r="AA986" s="23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90"/>
      <c r="X987" s="90"/>
      <c r="Y987" s="90"/>
      <c r="Z987" s="16"/>
      <c r="AA987" s="23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90"/>
      <c r="X988" s="90"/>
      <c r="Y988" s="90"/>
      <c r="Z988" s="16"/>
      <c r="AA988" s="23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90"/>
      <c r="X989" s="90"/>
      <c r="Y989" s="90"/>
      <c r="Z989" s="16"/>
      <c r="AA989" s="23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90"/>
      <c r="X990" s="90"/>
      <c r="Y990" s="90"/>
      <c r="Z990" s="16"/>
      <c r="AA990" s="23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90"/>
      <c r="X991" s="90"/>
      <c r="Y991" s="90"/>
      <c r="Z991" s="16"/>
      <c r="AA991" s="23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90"/>
      <c r="X992" s="90"/>
      <c r="Y992" s="90"/>
      <c r="Z992" s="16"/>
      <c r="AA992" s="23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90"/>
      <c r="X993" s="90"/>
      <c r="Y993" s="90"/>
      <c r="Z993" s="16"/>
      <c r="AA993" s="23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90"/>
      <c r="X994" s="90"/>
      <c r="Y994" s="90"/>
      <c r="Z994" s="16"/>
      <c r="AA994" s="23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90"/>
      <c r="X995" s="90"/>
      <c r="Y995" s="90"/>
      <c r="Z995" s="16"/>
      <c r="AA995" s="23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90"/>
      <c r="X996" s="90"/>
      <c r="Y996" s="90"/>
      <c r="Z996" s="16"/>
      <c r="AA996" s="23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90"/>
      <c r="X997" s="90"/>
      <c r="Y997" s="90"/>
      <c r="Z997" s="16"/>
      <c r="AA997" s="23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90"/>
      <c r="X998" s="90"/>
      <c r="Y998" s="90"/>
      <c r="Z998" s="16"/>
      <c r="AA998" s="23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90"/>
      <c r="X999" s="90"/>
      <c r="Y999" s="90"/>
      <c r="Z999" s="16"/>
      <c r="AA999" s="23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90"/>
      <c r="X1000" s="90"/>
      <c r="Y1000" s="90"/>
      <c r="Z1000" s="16"/>
      <c r="AA1000" s="23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90"/>
      <c r="X1001" s="90"/>
      <c r="Y1001" s="90"/>
      <c r="Z1001" s="16"/>
      <c r="AA1001" s="23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90"/>
      <c r="X1002" s="90"/>
      <c r="Y1002" s="90"/>
      <c r="Z1002" s="16"/>
      <c r="AA1002" s="23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90"/>
      <c r="X1003" s="90"/>
      <c r="Y1003" s="90"/>
      <c r="Z1003" s="16"/>
      <c r="AA1003" s="23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90"/>
      <c r="X1004" s="90"/>
      <c r="Y1004" s="90"/>
      <c r="AA1004" s="23"/>
      <c r="AB1004" s="4"/>
      <c r="AC1004" s="4"/>
      <c r="AD1004" s="4"/>
    </row>
    <row r="1005" spans="1:30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90"/>
      <c r="X1005" s="90"/>
      <c r="Y1005" s="90"/>
      <c r="AA1005" s="23"/>
      <c r="AB1005" s="4"/>
      <c r="AC1005" s="4"/>
      <c r="AD1005" s="4"/>
    </row>
  </sheetData>
  <sheetProtection password="C7EC" sheet="1" objects="1" scenarios="1" selectLockedCells="1"/>
  <dataConsolidate/>
  <mergeCells count="99">
    <mergeCell ref="W48:Y48"/>
    <mergeCell ref="W49:Y49"/>
    <mergeCell ref="W50:Y50"/>
    <mergeCell ref="G53:I53"/>
    <mergeCell ref="I41:J41"/>
    <mergeCell ref="N41:O41"/>
    <mergeCell ref="I42:J42"/>
    <mergeCell ref="N42:O42"/>
    <mergeCell ref="I43:J43"/>
    <mergeCell ref="N43:O43"/>
    <mergeCell ref="R50:T52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4:J34"/>
    <mergeCell ref="N34:O34"/>
    <mergeCell ref="I29:J29"/>
    <mergeCell ref="N29:O29"/>
    <mergeCell ref="I30:J30"/>
    <mergeCell ref="N30:O30"/>
    <mergeCell ref="I31:J31"/>
    <mergeCell ref="N31:O31"/>
    <mergeCell ref="I32:J32"/>
    <mergeCell ref="N32:O32"/>
    <mergeCell ref="I33:J33"/>
    <mergeCell ref="N33:O33"/>
    <mergeCell ref="B51:D56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D47:E47"/>
    <mergeCell ref="B50:D50"/>
    <mergeCell ref="B1:D1"/>
    <mergeCell ref="B11:F11"/>
    <mergeCell ref="H11:M11"/>
    <mergeCell ref="B13:F13"/>
    <mergeCell ref="H13:M13"/>
    <mergeCell ref="B3:E3"/>
    <mergeCell ref="I21:J21"/>
    <mergeCell ref="N21:O21"/>
    <mergeCell ref="B16:B19"/>
    <mergeCell ref="C16:C19"/>
    <mergeCell ref="D16:D19"/>
    <mergeCell ref="F16:F19"/>
    <mergeCell ref="G16:P17"/>
    <mergeCell ref="E16:E19"/>
    <mergeCell ref="G18:K18"/>
    <mergeCell ref="O13:S13"/>
    <mergeCell ref="O14:S14"/>
    <mergeCell ref="L18:P18"/>
    <mergeCell ref="Q18:Q19"/>
    <mergeCell ref="I19:J19"/>
    <mergeCell ref="N19:O19"/>
    <mergeCell ref="Q16:V17"/>
    <mergeCell ref="I27:J27"/>
    <mergeCell ref="N27:O27"/>
    <mergeCell ref="I28:J28"/>
    <mergeCell ref="N28:O28"/>
    <mergeCell ref="N20:O20"/>
    <mergeCell ref="I22:J22"/>
    <mergeCell ref="N22:O22"/>
    <mergeCell ref="I23:J23"/>
    <mergeCell ref="I20:J20"/>
    <mergeCell ref="I26:J26"/>
    <mergeCell ref="N26:O26"/>
    <mergeCell ref="I24:J24"/>
    <mergeCell ref="N24:O24"/>
    <mergeCell ref="I25:J25"/>
    <mergeCell ref="N25:O25"/>
    <mergeCell ref="N23:O23"/>
    <mergeCell ref="X7:X8"/>
    <mergeCell ref="X16:Y17"/>
    <mergeCell ref="Y18:Y19"/>
    <mergeCell ref="R18:V18"/>
    <mergeCell ref="R3:T3"/>
    <mergeCell ref="V6:V7"/>
    <mergeCell ref="W6:W7"/>
    <mergeCell ref="O11:T11"/>
    <mergeCell ref="U11:Z13"/>
    <mergeCell ref="Z16:Z19"/>
    <mergeCell ref="W18:W19"/>
    <mergeCell ref="X18:X19"/>
    <mergeCell ref="W16:W17"/>
    <mergeCell ref="O12:S12"/>
  </mergeCells>
  <conditionalFormatting sqref="K20:K46 H20:I20 E20:F20 E21:I46">
    <cfRule type="containsText" dxfId="17" priority="4" stopIfTrue="1" operator="containsText" text="kg">
      <formula>NOT(ISERROR(SEARCH(("kg"),(J20))))</formula>
    </cfRule>
  </conditionalFormatting>
  <conditionalFormatting sqref="L45">
    <cfRule type="containsText" dxfId="16" priority="5" stopIfTrue="1" operator="containsText" text="kg">
      <formula>NOT(ISERROR(SEARCH(("kg"),(Q46))))</formula>
    </cfRule>
  </conditionalFormatting>
  <conditionalFormatting sqref="L46 P20:Q46">
    <cfRule type="containsText" dxfId="15" priority="6" stopIfTrue="1" operator="containsText" text="kg">
      <formula>NOT(ISERROR(SEARCH(("kg"),(#REF!))))</formula>
    </cfRule>
  </conditionalFormatting>
  <conditionalFormatting sqref="G20">
    <cfRule type="containsText" dxfId="14" priority="1" stopIfTrue="1" operator="containsText" text="kg">
      <formula>NOT(ISERROR(SEARCH(("kg"),(L20))))</formula>
    </cfRule>
  </conditionalFormatting>
  <conditionalFormatting sqref="L20:L44">
    <cfRule type="containsText" dxfId="13" priority="7" stopIfTrue="1" operator="containsText" text="kg">
      <formula>NOT(ISERROR(SEARCH(("kg"),(Q20))))</formula>
    </cfRule>
  </conditionalFormatting>
  <conditionalFormatting sqref="M20:N46">
    <cfRule type="containsText" dxfId="12" priority="8" stopIfTrue="1" operator="containsText" text="kg">
      <formula>NOT(ISERROR(SEARCH(("kg"),(R20))))</formula>
    </cfRule>
  </conditionalFormatting>
  <dataValidations count="7">
    <dataValidation type="list" allowBlank="1" showErrorMessage="1" sqref="W20:Y46" xr:uid="{00000000-0002-0000-0100-000000000000}">
      <formula1>"Yes,No"</formula1>
    </dataValidation>
    <dataValidation imeMode="off" allowBlank="1" showInputMessage="1" showErrorMessage="1" sqref="R50" xr:uid="{00000000-0002-0000-0100-000001000000}"/>
    <dataValidation type="list" allowBlank="1" showErrorMessage="1" sqref="R20:V46" xr:uid="{00000000-0002-0000-0100-000002000000}">
      <formula1>"Single,Twin (2 Beds),Triple"</formula1>
    </dataValidation>
    <dataValidation type="list" allowBlank="1" showErrorMessage="1" sqref="Q20:Q46" xr:uid="{00000000-0002-0000-0100-000003000000}">
      <formula1>"BB,HB,FB"</formula1>
    </dataValidation>
    <dataValidation type="list" allowBlank="1" showErrorMessage="1" sqref="G20:G46 L20:L46" xr:uid="{00000000-0002-0000-0100-000004000000}">
      <formula1>"03-10-2023,04-10-2023,05-10-2023,06-10-2023,07-10-2023"</formula1>
    </dataValidation>
    <dataValidation type="list" allowBlank="1" showErrorMessage="1" sqref="F20:F46" xr:uid="{00000000-0002-0000-0100-000005000000}">
      <formula1>"'-48 kg,'-52 kg,'-57 kg,'-63 kg,'-70 kg,'-78 kg,'+78 kg,'-60 kg,'-66 kg,'-73 kg,'-81 kg,'-90 kg,'-100 kg,'+100 kg,Coach,Official,Referee,Medic,Press"</formula1>
    </dataValidation>
    <dataValidation type="list" allowBlank="1" showErrorMessage="1" sqref="E20:E46" xr:uid="{00000000-0002-0000-0100-000006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baseColWidth="10" defaultColWidth="14.3984375" defaultRowHeight="15" customHeight="1"/>
  <cols>
    <col min="1" max="1" width="2.796875" style="221" customWidth="1"/>
    <col min="2" max="2" width="9.796875" style="221" customWidth="1"/>
    <col min="3" max="3" width="23.59765625" style="221" customWidth="1"/>
    <col min="4" max="4" width="24.19921875" style="221" customWidth="1"/>
    <col min="5" max="5" width="7.59765625" style="221" customWidth="1"/>
    <col min="6" max="6" width="18.3984375" style="221" customWidth="1"/>
    <col min="7" max="7" width="16.796875" style="221" customWidth="1"/>
    <col min="8" max="11" width="14.796875" style="221" customWidth="1"/>
    <col min="12" max="12" width="16.19921875" style="221" customWidth="1"/>
    <col min="13" max="16" width="14.796875" style="221" customWidth="1"/>
    <col min="17" max="17" width="15.19921875" style="221" customWidth="1"/>
    <col min="18" max="22" width="19.796875" style="221" customWidth="1"/>
    <col min="23" max="23" width="15.796875" style="217" customWidth="1"/>
    <col min="24" max="25" width="14.19921875" style="217" customWidth="1"/>
    <col min="26" max="26" width="14.19921875" style="221" customWidth="1"/>
    <col min="27" max="27" width="13" style="221" customWidth="1"/>
    <col min="28" max="28" width="20.19921875" style="221" customWidth="1"/>
    <col min="29" max="30" width="12.59765625" style="221" customWidth="1"/>
    <col min="31" max="16384" width="14.3984375" style="221"/>
  </cols>
  <sheetData>
    <row r="1" spans="1:30" ht="33" customHeight="1">
      <c r="A1" s="4"/>
      <c r="B1" s="462" t="s">
        <v>4</v>
      </c>
      <c r="C1" s="463"/>
      <c r="D1" s="463"/>
      <c r="E1" s="218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8"/>
      <c r="X1" s="148"/>
      <c r="Y1" s="148"/>
      <c r="AA1" s="4"/>
      <c r="AB1" s="4"/>
      <c r="AC1" s="4"/>
      <c r="AD1" s="4"/>
    </row>
    <row r="2" spans="1:30" ht="42" customHeight="1" thickBot="1">
      <c r="A2" s="4"/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>
      <c r="A3" s="4"/>
      <c r="B3" s="471" t="s">
        <v>113</v>
      </c>
      <c r="C3" s="471"/>
      <c r="D3" s="471"/>
      <c r="E3" s="471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405" t="s">
        <v>120</v>
      </c>
      <c r="S3" s="406"/>
      <c r="T3" s="407"/>
      <c r="AA3" s="4"/>
      <c r="AB3" s="4"/>
      <c r="AC3" s="4"/>
      <c r="AD3" s="4"/>
    </row>
    <row r="4" spans="1:30" ht="21.75" customHeight="1" thickBot="1">
      <c r="A4" s="4"/>
      <c r="B4" s="91" t="s">
        <v>6</v>
      </c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8" t="s">
        <v>5</v>
      </c>
      <c r="S4" s="178" t="s">
        <v>63</v>
      </c>
      <c r="T4" s="178" t="s">
        <v>109</v>
      </c>
      <c r="U4" s="4"/>
      <c r="V4" s="4"/>
      <c r="W4" s="90"/>
      <c r="X4" s="90"/>
      <c r="Y4" s="90"/>
      <c r="AA4" s="17"/>
      <c r="AB4" s="12"/>
      <c r="AC4" s="12"/>
      <c r="AD4" s="18"/>
    </row>
    <row r="5" spans="1:30" ht="27" customHeight="1" thickBot="1">
      <c r="A5" s="4"/>
      <c r="B5" s="91" t="s">
        <v>7</v>
      </c>
      <c r="C5" s="92" t="s">
        <v>8</v>
      </c>
      <c r="D5" s="90"/>
      <c r="E5" s="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82" t="s">
        <v>105</v>
      </c>
      <c r="R5" s="137">
        <v>120</v>
      </c>
      <c r="S5" s="137">
        <v>95</v>
      </c>
      <c r="T5" s="137" t="s">
        <v>121</v>
      </c>
      <c r="U5" s="4"/>
      <c r="V5" s="90"/>
      <c r="W5" s="90"/>
      <c r="X5" s="90"/>
      <c r="Y5" s="90"/>
      <c r="Z5" s="19"/>
      <c r="AA5" s="16"/>
      <c r="AB5" s="12"/>
      <c r="AC5" s="18"/>
    </row>
    <row r="6" spans="1:30" ht="27" customHeight="1" thickBot="1">
      <c r="A6" s="4"/>
      <c r="B6" s="93"/>
      <c r="C6" s="90"/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2" t="s">
        <v>103</v>
      </c>
      <c r="R6" s="137" t="s">
        <v>121</v>
      </c>
      <c r="S6" s="137" t="s">
        <v>121</v>
      </c>
      <c r="T6" s="137" t="s">
        <v>121</v>
      </c>
      <c r="U6" s="211" t="s">
        <v>101</v>
      </c>
      <c r="V6" s="408" t="s">
        <v>64</v>
      </c>
      <c r="W6" s="409" t="s">
        <v>83</v>
      </c>
      <c r="X6" s="305" t="s">
        <v>106</v>
      </c>
      <c r="Y6" s="310"/>
      <c r="Z6" s="72"/>
      <c r="AA6" s="12"/>
      <c r="AB6" s="18"/>
    </row>
    <row r="7" spans="1:30" ht="27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2" t="s">
        <v>104</v>
      </c>
      <c r="R7" s="137" t="s">
        <v>121</v>
      </c>
      <c r="S7" s="137" t="s">
        <v>121</v>
      </c>
      <c r="T7" s="137" t="s">
        <v>121</v>
      </c>
      <c r="U7" s="306" t="s">
        <v>5</v>
      </c>
      <c r="V7" s="408"/>
      <c r="W7" s="410"/>
      <c r="X7" s="394" t="s">
        <v>107</v>
      </c>
      <c r="Y7" s="311"/>
      <c r="Z7" s="72"/>
      <c r="AA7" s="4"/>
      <c r="AB7" s="4"/>
    </row>
    <row r="8" spans="1:30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7"/>
      <c r="R8" s="307"/>
      <c r="S8" s="307"/>
      <c r="T8" s="307"/>
      <c r="U8" s="303" t="s">
        <v>98</v>
      </c>
      <c r="V8" s="308" t="s">
        <v>78</v>
      </c>
      <c r="W8" s="309" t="s">
        <v>73</v>
      </c>
      <c r="X8" s="395"/>
      <c r="Y8" s="311"/>
      <c r="Z8" s="72"/>
      <c r="AA8" s="4"/>
      <c r="AB8" s="4"/>
    </row>
    <row r="9" spans="1:30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7"/>
      <c r="R9" s="307"/>
      <c r="S9" s="307"/>
      <c r="T9" s="307"/>
      <c r="U9" s="303" t="s">
        <v>98</v>
      </c>
      <c r="V9" s="160">
        <v>25</v>
      </c>
      <c r="W9" s="156">
        <v>150</v>
      </c>
      <c r="X9" s="338">
        <v>22</v>
      </c>
      <c r="Y9" s="312"/>
      <c r="Z9" s="72"/>
    </row>
    <row r="10" spans="1:30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>
      <c r="A11" s="4"/>
      <c r="B11" s="464">
        <f>Summary!$A$11</f>
        <v>0</v>
      </c>
      <c r="C11" s="465"/>
      <c r="D11" s="465"/>
      <c r="E11" s="465"/>
      <c r="F11" s="466"/>
      <c r="G11" s="5"/>
      <c r="H11" s="467">
        <f>Summary!$A$17</f>
        <v>0</v>
      </c>
      <c r="I11" s="468"/>
      <c r="J11" s="468"/>
      <c r="K11" s="468"/>
      <c r="L11" s="468"/>
      <c r="M11" s="469"/>
      <c r="N11" s="4"/>
      <c r="O11" s="411" t="str">
        <f>IF(Summary!A11="","Please fill Federation Name (Summary Sheet)","")</f>
        <v>Please fill Federation Name (Summary Sheet)</v>
      </c>
      <c r="P11" s="411"/>
      <c r="Q11" s="411"/>
      <c r="R11" s="411"/>
      <c r="S11" s="411"/>
      <c r="T11" s="411"/>
      <c r="U11" s="412" t="str">
        <f>IF(COUNTIF(R22:V46,"Double (1 Bed)"),"Please confirm if you want 1 bed for 2 persons - check room tipology","")</f>
        <v/>
      </c>
      <c r="V11" s="412"/>
      <c r="W11" s="412"/>
      <c r="X11" s="412"/>
      <c r="Y11" s="412"/>
      <c r="Z11" s="412"/>
      <c r="AA11" s="4"/>
    </row>
    <row r="12" spans="1:30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428" t="str">
        <f>IF(Summary!A14="","Please fill Email (Summary Sheet)","")</f>
        <v>Please fill Email (Summary Sheet)</v>
      </c>
      <c r="P12" s="428"/>
      <c r="Q12" s="428"/>
      <c r="R12" s="428"/>
      <c r="S12" s="428"/>
      <c r="U12" s="412"/>
      <c r="V12" s="412"/>
      <c r="W12" s="412"/>
      <c r="X12" s="412"/>
      <c r="Y12" s="412"/>
      <c r="Z12" s="412"/>
      <c r="AA12" s="4"/>
    </row>
    <row r="13" spans="1:30" ht="25.5" customHeight="1" thickBot="1">
      <c r="A13" s="4"/>
      <c r="B13" s="464">
        <f>Summary!$A$14</f>
        <v>0</v>
      </c>
      <c r="C13" s="468"/>
      <c r="D13" s="468"/>
      <c r="E13" s="468"/>
      <c r="F13" s="469"/>
      <c r="G13" s="5"/>
      <c r="H13" s="470">
        <f>Summary!$A$20</f>
        <v>0</v>
      </c>
      <c r="I13" s="468"/>
      <c r="J13" s="468"/>
      <c r="K13" s="468"/>
      <c r="L13" s="468"/>
      <c r="M13" s="469"/>
      <c r="N13" s="28"/>
      <c r="O13" s="428" t="str">
        <f>IF(Summary!A17="","Please fill Contact Person (Summary Sheet)","")</f>
        <v>Please fill Contact Person (Summary Sheet)</v>
      </c>
      <c r="P13" s="428"/>
      <c r="Q13" s="428"/>
      <c r="R13" s="428"/>
      <c r="S13" s="428"/>
      <c r="T13" s="4"/>
      <c r="U13" s="412"/>
      <c r="V13" s="412"/>
      <c r="W13" s="412"/>
      <c r="X13" s="412"/>
      <c r="Y13" s="412"/>
      <c r="Z13" s="412"/>
      <c r="AA13" s="4"/>
    </row>
    <row r="14" spans="1:30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432" t="str">
        <f>IF(Summary!A20="","Please fill Phone (Summary Sheet)","")</f>
        <v>Please fill Phone (Summary Sheet)</v>
      </c>
      <c r="P14" s="432"/>
      <c r="Q14" s="432"/>
      <c r="R14" s="432"/>
      <c r="S14" s="432"/>
      <c r="T14" s="4"/>
      <c r="U14" s="4"/>
      <c r="V14" s="4"/>
      <c r="W14" s="90"/>
      <c r="X14" s="90"/>
      <c r="Y14" s="90"/>
      <c r="Z14" s="71"/>
      <c r="AA14" s="4"/>
      <c r="AB14" s="4"/>
      <c r="AC14" s="4"/>
      <c r="AD14" s="4"/>
    </row>
    <row r="15" spans="1:30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9"/>
      <c r="X15" s="149"/>
      <c r="Y15" s="149"/>
      <c r="Z15" s="71"/>
      <c r="AA15" s="18"/>
      <c r="AB15" s="4"/>
      <c r="AC15" s="4"/>
      <c r="AD15" s="4"/>
    </row>
    <row r="16" spans="1:30" ht="21.75" customHeight="1">
      <c r="A16" s="30"/>
      <c r="B16" s="447" t="s">
        <v>11</v>
      </c>
      <c r="C16" s="449" t="s">
        <v>12</v>
      </c>
      <c r="D16" s="452" t="s">
        <v>13</v>
      </c>
      <c r="E16" s="459" t="s">
        <v>85</v>
      </c>
      <c r="F16" s="454" t="s">
        <v>14</v>
      </c>
      <c r="G16" s="437" t="s">
        <v>15</v>
      </c>
      <c r="H16" s="430"/>
      <c r="I16" s="430"/>
      <c r="J16" s="430"/>
      <c r="K16" s="430"/>
      <c r="L16" s="430"/>
      <c r="M16" s="430"/>
      <c r="N16" s="430"/>
      <c r="O16" s="430"/>
      <c r="P16" s="431"/>
      <c r="Q16" s="437" t="s">
        <v>84</v>
      </c>
      <c r="R16" s="438"/>
      <c r="S16" s="438"/>
      <c r="T16" s="438"/>
      <c r="U16" s="438"/>
      <c r="V16" s="439"/>
      <c r="W16" s="396" t="s">
        <v>83</v>
      </c>
      <c r="X16" s="396" t="s">
        <v>108</v>
      </c>
      <c r="Y16" s="397"/>
      <c r="Z16" s="413" t="s">
        <v>16</v>
      </c>
      <c r="AA16" s="30"/>
      <c r="AB16" s="30"/>
      <c r="AC16" s="30"/>
      <c r="AD16" s="30"/>
    </row>
    <row r="17" spans="1:30" ht="31.5" customHeight="1" thickBot="1">
      <c r="A17" s="30"/>
      <c r="B17" s="448"/>
      <c r="C17" s="450"/>
      <c r="D17" s="453"/>
      <c r="E17" s="460"/>
      <c r="F17" s="455"/>
      <c r="G17" s="456"/>
      <c r="H17" s="457"/>
      <c r="I17" s="457"/>
      <c r="J17" s="457"/>
      <c r="K17" s="457"/>
      <c r="L17" s="457"/>
      <c r="M17" s="457"/>
      <c r="N17" s="457"/>
      <c r="O17" s="457"/>
      <c r="P17" s="458"/>
      <c r="Q17" s="440"/>
      <c r="R17" s="441"/>
      <c r="S17" s="441"/>
      <c r="T17" s="441"/>
      <c r="U17" s="441"/>
      <c r="V17" s="442"/>
      <c r="W17" s="398"/>
      <c r="X17" s="398"/>
      <c r="Y17" s="399"/>
      <c r="Z17" s="414"/>
      <c r="AA17" s="14"/>
      <c r="AB17" s="30"/>
      <c r="AC17" s="30"/>
      <c r="AD17" s="30"/>
    </row>
    <row r="18" spans="1:30" ht="30.75" customHeight="1">
      <c r="A18" s="30"/>
      <c r="B18" s="448"/>
      <c r="C18" s="450"/>
      <c r="D18" s="453"/>
      <c r="E18" s="460"/>
      <c r="F18" s="455"/>
      <c r="G18" s="429" t="s">
        <v>17</v>
      </c>
      <c r="H18" s="430"/>
      <c r="I18" s="430"/>
      <c r="J18" s="430"/>
      <c r="K18" s="431"/>
      <c r="L18" s="429" t="s">
        <v>18</v>
      </c>
      <c r="M18" s="430"/>
      <c r="N18" s="430"/>
      <c r="O18" s="430"/>
      <c r="P18" s="430"/>
      <c r="Q18" s="433" t="s">
        <v>19</v>
      </c>
      <c r="R18" s="402" t="s">
        <v>102</v>
      </c>
      <c r="S18" s="403"/>
      <c r="T18" s="403"/>
      <c r="U18" s="403"/>
      <c r="V18" s="404"/>
      <c r="W18" s="416" t="s">
        <v>73</v>
      </c>
      <c r="X18" s="418" t="s">
        <v>110</v>
      </c>
      <c r="Y18" s="400" t="s">
        <v>111</v>
      </c>
      <c r="Z18" s="414"/>
      <c r="AA18" s="30"/>
      <c r="AB18" s="73"/>
      <c r="AC18" s="30"/>
      <c r="AD18" s="30"/>
    </row>
    <row r="19" spans="1:30" ht="21.75" customHeight="1" thickBot="1">
      <c r="A19" s="30"/>
      <c r="B19" s="448"/>
      <c r="C19" s="451"/>
      <c r="D19" s="453"/>
      <c r="E19" s="461"/>
      <c r="F19" s="455"/>
      <c r="G19" s="31" t="s">
        <v>20</v>
      </c>
      <c r="H19" s="32" t="s">
        <v>21</v>
      </c>
      <c r="I19" s="435" t="s">
        <v>22</v>
      </c>
      <c r="J19" s="436"/>
      <c r="K19" s="33" t="s">
        <v>23</v>
      </c>
      <c r="L19" s="31" t="s">
        <v>20</v>
      </c>
      <c r="M19" s="32" t="s">
        <v>21</v>
      </c>
      <c r="N19" s="435" t="s">
        <v>24</v>
      </c>
      <c r="O19" s="436"/>
      <c r="P19" s="219" t="s">
        <v>23</v>
      </c>
      <c r="Q19" s="434"/>
      <c r="R19" s="179">
        <v>45568</v>
      </c>
      <c r="S19" s="179">
        <v>45569</v>
      </c>
      <c r="T19" s="304">
        <v>45570</v>
      </c>
      <c r="U19" s="304">
        <v>45571</v>
      </c>
      <c r="V19" s="179">
        <v>45572</v>
      </c>
      <c r="W19" s="417"/>
      <c r="X19" s="419"/>
      <c r="Y19" s="401"/>
      <c r="Z19" s="415"/>
      <c r="AA19" s="30"/>
      <c r="AB19" s="73"/>
      <c r="AC19" s="30"/>
      <c r="AD19" s="30"/>
    </row>
    <row r="20" spans="1:30" s="239" customFormat="1" ht="21.75" customHeight="1" thickTop="1">
      <c r="A20" s="223"/>
      <c r="B20" s="224" t="s">
        <v>25</v>
      </c>
      <c r="C20" s="225" t="s">
        <v>69</v>
      </c>
      <c r="D20" s="226" t="s">
        <v>70</v>
      </c>
      <c r="E20" s="227" t="s">
        <v>87</v>
      </c>
      <c r="F20" s="228" t="s">
        <v>26</v>
      </c>
      <c r="G20" s="229">
        <v>45203</v>
      </c>
      <c r="H20" s="230">
        <v>0.625</v>
      </c>
      <c r="I20" s="422" t="s">
        <v>27</v>
      </c>
      <c r="J20" s="423"/>
      <c r="K20" s="231" t="s">
        <v>28</v>
      </c>
      <c r="L20" s="229">
        <v>45206</v>
      </c>
      <c r="M20" s="230">
        <v>0.29166666666666669</v>
      </c>
      <c r="N20" s="422" t="s">
        <v>27</v>
      </c>
      <c r="O20" s="423"/>
      <c r="P20" s="232" t="s">
        <v>29</v>
      </c>
      <c r="Q20" s="233" t="s">
        <v>105</v>
      </c>
      <c r="R20" s="314"/>
      <c r="S20" s="234" t="s">
        <v>5</v>
      </c>
      <c r="T20" s="234" t="s">
        <v>5</v>
      </c>
      <c r="U20" s="234" t="s">
        <v>5</v>
      </c>
      <c r="V20" s="235" t="s">
        <v>5</v>
      </c>
      <c r="W20" s="333"/>
      <c r="X20" s="339" t="s">
        <v>86</v>
      </c>
      <c r="Y20" s="340" t="s">
        <v>86</v>
      </c>
      <c r="Z20" s="236">
        <f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IF(ISBLANK(C20),"0€",IF(ISBLANK(Q20),IF(W20="Yes",Non_Of_Comp,0),
IF(Q20="BB",
IF(R20="Single",Sgl_BB_B,0)+IF(R20="Twin (2 Beds)",Twn_BB_B,0)+IF(R20="Triple",Tpl_BB_B,0)+
IF(S20="Single",Sgl_BB_B,0)+IF(S20="Twin (2 Beds)",Twn_BB_B,0)+IF(S20="Triple",Tpl_BB_B,0)+
IF(T20="Single",Sgl_BB_B,0)+IF(T20="Twin (2 Beds)",Twn_BB_B,0)+IF(T20="Triple",Tpl_BB_B,0)+
IF(U20="Single",Sgl_BB_B,0)+IF(U20="Twin (2 Beds)",Twn_BB_B,0)+IF(U20="Triple",Tpl_BB_B,0)+
IF(V20="Single",Sgl_BB_B,0)+IF(V20="Twin (2 Beds)",Twn_BB_B,0)+IF(V20="Triple",Tpl_BB_B,0)))+
IF(Q20="HB",
IF(R20="Single",Sgl_HB_B,0)+IF(R20="Twin (2 Beds)",Twn_HB_B,0)+IF(R20="Triple",Tpl_HB_B,0)+
IF(S20="Single",Sgl_HB_B,0)+IF(S20="Twin (2 Beds)",Twn_HB_B,0)+IF(S20="Triple",Tpl_HB_B,0)+
IF(T20="Single",Sgl_HB_B,0)+IF(T20="Twin (2 Beds)",Twn_HB_B,0)+IF(T20="Triple",Tpl_HB_B,0)+
IF(U20="Single",Sgl_HB_B,0)+IF(U20="Twin (2 Beds)",Twn_HB_B,0)+IF(U20="Triple",Tpl_HB_B,0)+
IF(V20="Single",Sgl_HB_B,0)+IF(V20="Twin (2 Beds)",Twn_HB_B,0)+IF(V20="Triple",Tpl_HB_B,0)))+
IF(Q20="FB",
IF(R20="Single",Sgl_FB_B,0)+IF(R20="Twin (2 Beds)",Twn_FB_B,0)+IF(R20="Triple",Tpl_FB_B,0)+
IF(S20="Single",Sgl_FB_B,0)+IF(S20="Twin (2 Beds)",Twn_FB_B,0)+IF(S20="Triple",Tpl_FB_B,0)+
IF(T20="Single",Sgl_FB_B,0)+IF(T20="Twin (2 Beds)",Twn_FB_B,0)+IF(T20="Triple",Tpl_FB_B,0)+
IF(U20="Single",Sgl_FB_B,0)+IF(U20="Twin (2 Beds)",Twn_FB_B,0)+IF(U20="Triple",Tpl_FB_B,0)+
IF(V20="Single",Sgl_FB_B,0)+IF(V20="Twin (2 Beds)",Twn_FB_B,0)+IF(V20="Triple",Tpl_FB_B,0))+
IF(X20="Yes",TRF,0)+IF(Y20="Yes",TRF,0)</f>
        <v>524</v>
      </c>
      <c r="AA20" s="237"/>
      <c r="AB20" s="238"/>
      <c r="AC20" s="223"/>
      <c r="AD20" s="223"/>
    </row>
    <row r="21" spans="1:30" s="239" customFormat="1" ht="21.75" customHeight="1" thickBot="1">
      <c r="A21" s="240"/>
      <c r="B21" s="241" t="s">
        <v>31</v>
      </c>
      <c r="C21" s="242" t="s">
        <v>71</v>
      </c>
      <c r="D21" s="243" t="s">
        <v>72</v>
      </c>
      <c r="E21" s="244" t="s">
        <v>93</v>
      </c>
      <c r="F21" s="245" t="s">
        <v>75</v>
      </c>
      <c r="G21" s="246">
        <v>45203</v>
      </c>
      <c r="H21" s="247">
        <v>0.52083333333333337</v>
      </c>
      <c r="I21" s="443" t="s">
        <v>32</v>
      </c>
      <c r="J21" s="444"/>
      <c r="K21" s="248" t="s">
        <v>33</v>
      </c>
      <c r="L21" s="246">
        <v>45206</v>
      </c>
      <c r="M21" s="247">
        <v>0.8125</v>
      </c>
      <c r="N21" s="445" t="s">
        <v>32</v>
      </c>
      <c r="O21" s="446"/>
      <c r="P21" s="249" t="s">
        <v>34</v>
      </c>
      <c r="Q21" s="250" t="s">
        <v>105</v>
      </c>
      <c r="R21" s="315"/>
      <c r="S21" s="251" t="s">
        <v>5</v>
      </c>
      <c r="T21" s="251" t="s">
        <v>5</v>
      </c>
      <c r="U21" s="251" t="s">
        <v>5</v>
      </c>
      <c r="V21" s="252" t="s">
        <v>5</v>
      </c>
      <c r="W21" s="334"/>
      <c r="X21" s="341" t="s">
        <v>86</v>
      </c>
      <c r="Y21" s="342" t="s">
        <v>86</v>
      </c>
      <c r="Z21" s="316">
        <f t="shared" ref="Z21:Z46" si="0">IF(F21="-48 Kg",EJU,0)+IF(F21="-52 Kg",EJU,0)+IF(F21="-57 Kg",EJU,0)+IF(F21="-63 Kg",EJU,0)+IF(F21="-70 Kg",EJU,0)+IF(F21="-78 Kg",EJU,0)+IF(F21="+78 Kg",EJU,0)+IF(F21="-60 kg",EJU,0)+IF(F21="-66 Kg",EJU,0)+IF(F21="-73 Kg",EJU,0)+IF(F21="-81 Kg",EJU,0)+IF(F21="-90 Kg",EJU,0)+IF(F21="-100 Kg",EJU,0)+IF(F21="+100 Kg",EJU,0)+
IF(ISBLANK(C21),"0€",IF(ISBLANK(Q21),IF(W21="Yes",Non_Of_Comp,0),
IF(Q21="BB",
IF(R21="Single",Sgl_BB_B,0)+IF(R21="Twin (2 Beds)",Twn_BB_B,0)+IF(R21="Triple",Tpl_BB_B,0)+
IF(S21="Single",Sgl_BB_B,0)+IF(S21="Twin (2 Beds)",Twn_BB_B,0)+IF(S21="Triple",Tpl_BB_B,0)+
IF(T21="Single",Sgl_BB_B,0)+IF(T21="Twin (2 Beds)",Twn_BB_B,0)+IF(T21="Triple",Tpl_BB_B,0)+
IF(U21="Single",Sgl_BB_B,0)+IF(U21="Twin (2 Beds)",Twn_BB_B,0)+IF(U21="Triple",Tpl_BB_B,0)+
IF(V21="Single",Sgl_BB_B,0)+IF(V21="Twin (2 Beds)",Twn_BB_B,0)+IF(V21="Triple",Tpl_BB_B,0)))+
IF(Q21="HB",
IF(R21="Single",Sgl_HB_B,0)+IF(R21="Twin (2 Beds)",Twn_HB_B,0)+IF(R21="Triple",Tpl_HB_B,0)+
IF(S21="Single",Sgl_HB_B,0)+IF(S21="Twin (2 Beds)",Twn_HB_B,0)+IF(S21="Triple",Tpl_HB_B,0)+
IF(T21="Single",Sgl_HB_B,0)+IF(T21="Twin (2 Beds)",Twn_HB_B,0)+IF(T21="Triple",Tpl_HB_B,0)+
IF(U21="Single",Sgl_HB_B,0)+IF(U21="Twin (2 Beds)",Twn_HB_B,0)+IF(U21="Triple",Tpl_HB_B,0)+
IF(V21="Single",Sgl_HB_B,0)+IF(V21="Twin (2 Beds)",Twn_HB_B,0)+IF(V21="Triple",Tpl_HB_B,0)))+
IF(Q21="FB",
IF(R21="Single",Sgl_FB_B,0)+IF(R21="Twin (2 Beds)",Twn_FB_B,0)+IF(R21="Triple",Tpl_FB_B,0)+
IF(S21="Single",Sgl_FB_B,0)+IF(S21="Twin (2 Beds)",Twn_FB_B,0)+IF(S21="Triple",Tpl_FB_B,0)+
IF(T21="Single",Sgl_FB_B,0)+IF(T21="Twin (2 Beds)",Twn_FB_B,0)+IF(T21="Triple",Tpl_FB_B,0)+
IF(U21="Single",Sgl_FB_B,0)+IF(U21="Twin (2 Beds)",Twn_FB_B,0)+IF(U21="Triple",Tpl_FB_B,0)+
IF(V21="Single",Sgl_FB_B,0)+IF(V21="Twin (2 Beds)",Twn_FB_B,0)+IF(V21="Triple",Tpl_FB_B,0))+
IF(X21="Yes",TRF,0)+IF(Y21="Yes",TRF,0)</f>
        <v>549</v>
      </c>
      <c r="AA21" s="240"/>
      <c r="AB21" s="253"/>
      <c r="AC21" s="240"/>
      <c r="AD21" s="240"/>
    </row>
    <row r="22" spans="1:30" s="239" customFormat="1" ht="21.75" customHeight="1">
      <c r="A22" s="254"/>
      <c r="B22" s="255">
        <v>1</v>
      </c>
      <c r="C22" s="256"/>
      <c r="D22" s="257"/>
      <c r="E22" s="258"/>
      <c r="F22" s="259"/>
      <c r="G22" s="260"/>
      <c r="H22" s="261"/>
      <c r="I22" s="424"/>
      <c r="J22" s="425"/>
      <c r="K22" s="262"/>
      <c r="L22" s="260"/>
      <c r="M22" s="261"/>
      <c r="N22" s="426"/>
      <c r="O22" s="427"/>
      <c r="P22" s="263"/>
      <c r="Q22" s="264"/>
      <c r="R22" s="265"/>
      <c r="S22" s="266"/>
      <c r="T22" s="266"/>
      <c r="U22" s="266"/>
      <c r="V22" s="267"/>
      <c r="W22" s="335"/>
      <c r="X22" s="372"/>
      <c r="Y22" s="373"/>
      <c r="Z22" s="313">
        <f t="shared" si="0"/>
        <v>0</v>
      </c>
      <c r="AA22" s="254"/>
      <c r="AB22" s="254"/>
      <c r="AC22" s="254"/>
      <c r="AD22" s="254"/>
    </row>
    <row r="23" spans="1:30" s="239" customFormat="1" ht="21.75" customHeight="1">
      <c r="A23" s="254"/>
      <c r="B23" s="268">
        <f t="shared" ref="B23:B46" si="1">B22+1</f>
        <v>2</v>
      </c>
      <c r="C23" s="269"/>
      <c r="D23" s="270"/>
      <c r="E23" s="271"/>
      <c r="F23" s="272"/>
      <c r="G23" s="273"/>
      <c r="H23" s="274"/>
      <c r="I23" s="420"/>
      <c r="J23" s="421"/>
      <c r="K23" s="275"/>
      <c r="L23" s="273"/>
      <c r="M23" s="274"/>
      <c r="N23" s="420"/>
      <c r="O23" s="421"/>
      <c r="P23" s="276"/>
      <c r="Q23" s="277"/>
      <c r="R23" s="278"/>
      <c r="S23" s="279"/>
      <c r="T23" s="279"/>
      <c r="U23" s="279"/>
      <c r="V23" s="280"/>
      <c r="W23" s="336"/>
      <c r="X23" s="374"/>
      <c r="Y23" s="375"/>
      <c r="Z23" s="313">
        <f t="shared" si="0"/>
        <v>0</v>
      </c>
      <c r="AA23" s="254"/>
      <c r="AB23" s="281"/>
      <c r="AC23" s="254"/>
      <c r="AD23" s="254"/>
    </row>
    <row r="24" spans="1:30" s="239" customFormat="1" ht="21.75" customHeight="1">
      <c r="A24" s="254"/>
      <c r="B24" s="268">
        <f t="shared" si="1"/>
        <v>3</v>
      </c>
      <c r="C24" s="269"/>
      <c r="D24" s="270"/>
      <c r="E24" s="271"/>
      <c r="F24" s="272"/>
      <c r="G24" s="273"/>
      <c r="H24" s="274"/>
      <c r="I24" s="420"/>
      <c r="J24" s="421"/>
      <c r="K24" s="275"/>
      <c r="L24" s="273"/>
      <c r="M24" s="274"/>
      <c r="N24" s="420"/>
      <c r="O24" s="421"/>
      <c r="P24" s="276"/>
      <c r="Q24" s="277"/>
      <c r="R24" s="278"/>
      <c r="S24" s="279"/>
      <c r="T24" s="279"/>
      <c r="U24" s="279"/>
      <c r="V24" s="280"/>
      <c r="W24" s="336"/>
      <c r="X24" s="374"/>
      <c r="Y24" s="375"/>
      <c r="Z24" s="313">
        <f t="shared" si="0"/>
        <v>0</v>
      </c>
      <c r="AA24" s="254"/>
      <c r="AB24" s="281"/>
      <c r="AC24" s="254"/>
      <c r="AD24" s="254"/>
    </row>
    <row r="25" spans="1:30" s="239" customFormat="1" ht="21.75" customHeight="1">
      <c r="A25" s="254"/>
      <c r="B25" s="268">
        <f t="shared" si="1"/>
        <v>4</v>
      </c>
      <c r="C25" s="269"/>
      <c r="D25" s="270"/>
      <c r="E25" s="271"/>
      <c r="F25" s="272"/>
      <c r="G25" s="273"/>
      <c r="H25" s="274"/>
      <c r="I25" s="420"/>
      <c r="J25" s="421"/>
      <c r="K25" s="275"/>
      <c r="L25" s="273"/>
      <c r="M25" s="274"/>
      <c r="N25" s="420"/>
      <c r="O25" s="421"/>
      <c r="P25" s="276"/>
      <c r="Q25" s="277"/>
      <c r="R25" s="278"/>
      <c r="S25" s="279"/>
      <c r="T25" s="279"/>
      <c r="U25" s="279"/>
      <c r="V25" s="280"/>
      <c r="W25" s="336"/>
      <c r="X25" s="374"/>
      <c r="Y25" s="375"/>
      <c r="Z25" s="313">
        <f t="shared" si="0"/>
        <v>0</v>
      </c>
      <c r="AA25" s="254"/>
      <c r="AB25" s="282"/>
      <c r="AC25" s="254"/>
      <c r="AD25" s="254"/>
    </row>
    <row r="26" spans="1:30" s="239" customFormat="1" ht="21.75" customHeight="1">
      <c r="A26" s="254"/>
      <c r="B26" s="268">
        <f t="shared" si="1"/>
        <v>5</v>
      </c>
      <c r="C26" s="269"/>
      <c r="D26" s="270"/>
      <c r="E26" s="271"/>
      <c r="F26" s="283"/>
      <c r="G26" s="273"/>
      <c r="H26" s="274"/>
      <c r="I26" s="420"/>
      <c r="J26" s="421"/>
      <c r="K26" s="275"/>
      <c r="L26" s="273"/>
      <c r="M26" s="274"/>
      <c r="N26" s="420"/>
      <c r="O26" s="421"/>
      <c r="P26" s="276"/>
      <c r="Q26" s="277"/>
      <c r="R26" s="278"/>
      <c r="S26" s="279"/>
      <c r="T26" s="279"/>
      <c r="U26" s="279"/>
      <c r="V26" s="280"/>
      <c r="W26" s="336"/>
      <c r="X26" s="374"/>
      <c r="Y26" s="375"/>
      <c r="Z26" s="313">
        <f t="shared" si="0"/>
        <v>0</v>
      </c>
      <c r="AA26" s="254"/>
      <c r="AB26" s="281"/>
      <c r="AC26" s="254"/>
      <c r="AD26" s="254"/>
    </row>
    <row r="27" spans="1:30" s="239" customFormat="1" ht="21.75" customHeight="1">
      <c r="A27" s="254"/>
      <c r="B27" s="268">
        <f t="shared" si="1"/>
        <v>6</v>
      </c>
      <c r="C27" s="269"/>
      <c r="D27" s="270"/>
      <c r="E27" s="271"/>
      <c r="F27" s="283"/>
      <c r="G27" s="273"/>
      <c r="H27" s="274"/>
      <c r="I27" s="420"/>
      <c r="J27" s="421"/>
      <c r="K27" s="275"/>
      <c r="L27" s="273"/>
      <c r="M27" s="274"/>
      <c r="N27" s="420"/>
      <c r="O27" s="421"/>
      <c r="P27" s="276"/>
      <c r="Q27" s="277"/>
      <c r="R27" s="278"/>
      <c r="S27" s="279"/>
      <c r="T27" s="279"/>
      <c r="U27" s="279"/>
      <c r="V27" s="280"/>
      <c r="W27" s="336"/>
      <c r="X27" s="374"/>
      <c r="Y27" s="375"/>
      <c r="Z27" s="313">
        <f t="shared" si="0"/>
        <v>0</v>
      </c>
      <c r="AA27" s="254"/>
      <c r="AB27" s="281"/>
      <c r="AC27" s="254"/>
      <c r="AD27" s="254"/>
    </row>
    <row r="28" spans="1:30" s="239" customFormat="1" ht="21.75" customHeight="1">
      <c r="A28" s="254"/>
      <c r="B28" s="268">
        <f t="shared" si="1"/>
        <v>7</v>
      </c>
      <c r="C28" s="269"/>
      <c r="D28" s="270"/>
      <c r="E28" s="271"/>
      <c r="F28" s="283"/>
      <c r="G28" s="273"/>
      <c r="H28" s="274"/>
      <c r="I28" s="420"/>
      <c r="J28" s="421"/>
      <c r="K28" s="275"/>
      <c r="L28" s="273"/>
      <c r="M28" s="274"/>
      <c r="N28" s="420"/>
      <c r="O28" s="421"/>
      <c r="P28" s="276"/>
      <c r="Q28" s="277"/>
      <c r="R28" s="278"/>
      <c r="S28" s="279"/>
      <c r="T28" s="279"/>
      <c r="U28" s="279"/>
      <c r="V28" s="280"/>
      <c r="W28" s="336"/>
      <c r="X28" s="374"/>
      <c r="Y28" s="375"/>
      <c r="Z28" s="313">
        <f t="shared" si="0"/>
        <v>0</v>
      </c>
      <c r="AA28" s="254"/>
      <c r="AB28" s="281"/>
      <c r="AC28" s="254"/>
      <c r="AD28" s="254"/>
    </row>
    <row r="29" spans="1:30" s="239" customFormat="1" ht="21.75" customHeight="1">
      <c r="A29" s="254"/>
      <c r="B29" s="268">
        <f t="shared" si="1"/>
        <v>8</v>
      </c>
      <c r="C29" s="269"/>
      <c r="D29" s="270"/>
      <c r="E29" s="271"/>
      <c r="F29" s="283"/>
      <c r="G29" s="273"/>
      <c r="H29" s="274"/>
      <c r="I29" s="420"/>
      <c r="J29" s="421"/>
      <c r="K29" s="275"/>
      <c r="L29" s="273"/>
      <c r="M29" s="274"/>
      <c r="N29" s="420"/>
      <c r="O29" s="421"/>
      <c r="P29" s="276"/>
      <c r="Q29" s="277"/>
      <c r="R29" s="278"/>
      <c r="S29" s="279"/>
      <c r="T29" s="279"/>
      <c r="U29" s="279"/>
      <c r="V29" s="280"/>
      <c r="W29" s="336"/>
      <c r="X29" s="374"/>
      <c r="Y29" s="375"/>
      <c r="Z29" s="313">
        <f t="shared" si="0"/>
        <v>0</v>
      </c>
      <c r="AA29" s="254"/>
      <c r="AB29" s="281"/>
      <c r="AC29" s="254"/>
      <c r="AD29" s="254"/>
    </row>
    <row r="30" spans="1:30" s="239" customFormat="1" ht="21.75" customHeight="1">
      <c r="A30" s="254"/>
      <c r="B30" s="268">
        <f t="shared" si="1"/>
        <v>9</v>
      </c>
      <c r="C30" s="269"/>
      <c r="D30" s="270"/>
      <c r="E30" s="271"/>
      <c r="F30" s="272"/>
      <c r="G30" s="273"/>
      <c r="H30" s="274"/>
      <c r="I30" s="420"/>
      <c r="J30" s="421"/>
      <c r="K30" s="275"/>
      <c r="L30" s="273"/>
      <c r="M30" s="274"/>
      <c r="N30" s="420"/>
      <c r="O30" s="421"/>
      <c r="P30" s="276"/>
      <c r="Q30" s="277"/>
      <c r="R30" s="278"/>
      <c r="S30" s="279"/>
      <c r="T30" s="279"/>
      <c r="U30" s="279"/>
      <c r="V30" s="280"/>
      <c r="W30" s="336"/>
      <c r="X30" s="374"/>
      <c r="Y30" s="375"/>
      <c r="Z30" s="313">
        <f t="shared" si="0"/>
        <v>0</v>
      </c>
      <c r="AA30" s="254"/>
      <c r="AB30" s="254"/>
      <c r="AC30" s="254"/>
      <c r="AD30" s="254"/>
    </row>
    <row r="31" spans="1:30" s="239" customFormat="1" ht="21.75" customHeight="1">
      <c r="A31" s="254"/>
      <c r="B31" s="268">
        <f t="shared" si="1"/>
        <v>10</v>
      </c>
      <c r="C31" s="269"/>
      <c r="D31" s="270"/>
      <c r="E31" s="271"/>
      <c r="F31" s="272"/>
      <c r="G31" s="273"/>
      <c r="H31" s="274"/>
      <c r="I31" s="420"/>
      <c r="J31" s="421"/>
      <c r="K31" s="275"/>
      <c r="L31" s="273"/>
      <c r="M31" s="274"/>
      <c r="N31" s="420"/>
      <c r="O31" s="421"/>
      <c r="P31" s="276"/>
      <c r="Q31" s="277"/>
      <c r="R31" s="278"/>
      <c r="S31" s="279"/>
      <c r="T31" s="279"/>
      <c r="U31" s="279"/>
      <c r="V31" s="280"/>
      <c r="W31" s="336"/>
      <c r="X31" s="374"/>
      <c r="Y31" s="375"/>
      <c r="Z31" s="313">
        <f t="shared" si="0"/>
        <v>0</v>
      </c>
      <c r="AA31" s="254"/>
      <c r="AB31" s="254"/>
      <c r="AC31" s="254"/>
      <c r="AD31" s="254"/>
    </row>
    <row r="32" spans="1:30" s="239" customFormat="1" ht="21.75" customHeight="1">
      <c r="A32" s="254"/>
      <c r="B32" s="268">
        <f t="shared" si="1"/>
        <v>11</v>
      </c>
      <c r="C32" s="269"/>
      <c r="D32" s="270"/>
      <c r="E32" s="271"/>
      <c r="F32" s="283"/>
      <c r="G32" s="273"/>
      <c r="H32" s="274"/>
      <c r="I32" s="420"/>
      <c r="J32" s="421"/>
      <c r="K32" s="275"/>
      <c r="L32" s="273"/>
      <c r="M32" s="274"/>
      <c r="N32" s="420"/>
      <c r="O32" s="421"/>
      <c r="P32" s="276"/>
      <c r="Q32" s="277"/>
      <c r="R32" s="278"/>
      <c r="S32" s="279"/>
      <c r="T32" s="279"/>
      <c r="U32" s="279"/>
      <c r="V32" s="280"/>
      <c r="W32" s="336"/>
      <c r="X32" s="374"/>
      <c r="Y32" s="375"/>
      <c r="Z32" s="313">
        <f t="shared" si="0"/>
        <v>0</v>
      </c>
      <c r="AA32" s="254"/>
      <c r="AB32" s="254"/>
      <c r="AC32" s="254"/>
      <c r="AD32" s="254"/>
    </row>
    <row r="33" spans="1:30" s="239" customFormat="1" ht="21.75" customHeight="1">
      <c r="A33" s="254"/>
      <c r="B33" s="268">
        <f t="shared" si="1"/>
        <v>12</v>
      </c>
      <c r="C33" s="269"/>
      <c r="D33" s="270"/>
      <c r="E33" s="271"/>
      <c r="F33" s="283"/>
      <c r="G33" s="273"/>
      <c r="H33" s="274"/>
      <c r="I33" s="420"/>
      <c r="J33" s="421"/>
      <c r="K33" s="275"/>
      <c r="L33" s="273"/>
      <c r="M33" s="274"/>
      <c r="N33" s="420"/>
      <c r="O33" s="421"/>
      <c r="P33" s="276"/>
      <c r="Q33" s="277"/>
      <c r="R33" s="278"/>
      <c r="S33" s="279"/>
      <c r="T33" s="279"/>
      <c r="U33" s="279"/>
      <c r="V33" s="280"/>
      <c r="W33" s="336"/>
      <c r="X33" s="374"/>
      <c r="Y33" s="375"/>
      <c r="Z33" s="313">
        <f t="shared" si="0"/>
        <v>0</v>
      </c>
      <c r="AA33" s="254"/>
      <c r="AB33" s="254"/>
      <c r="AC33" s="254"/>
      <c r="AD33" s="254"/>
    </row>
    <row r="34" spans="1:30" s="239" customFormat="1" ht="21.75" customHeight="1">
      <c r="A34" s="254"/>
      <c r="B34" s="268">
        <f t="shared" si="1"/>
        <v>13</v>
      </c>
      <c r="C34" s="269"/>
      <c r="D34" s="270"/>
      <c r="E34" s="271"/>
      <c r="F34" s="283"/>
      <c r="G34" s="273"/>
      <c r="H34" s="274"/>
      <c r="I34" s="420"/>
      <c r="J34" s="421"/>
      <c r="K34" s="275"/>
      <c r="L34" s="273"/>
      <c r="M34" s="274"/>
      <c r="N34" s="420"/>
      <c r="O34" s="421"/>
      <c r="P34" s="276"/>
      <c r="Q34" s="277"/>
      <c r="R34" s="278"/>
      <c r="S34" s="279"/>
      <c r="T34" s="279"/>
      <c r="U34" s="279"/>
      <c r="V34" s="280"/>
      <c r="W34" s="336"/>
      <c r="X34" s="374"/>
      <c r="Y34" s="375"/>
      <c r="Z34" s="313">
        <f t="shared" si="0"/>
        <v>0</v>
      </c>
      <c r="AA34" s="254"/>
      <c r="AB34" s="254"/>
      <c r="AC34" s="254"/>
      <c r="AD34" s="254"/>
    </row>
    <row r="35" spans="1:30" s="239" customFormat="1" ht="21.75" customHeight="1">
      <c r="A35" s="254"/>
      <c r="B35" s="268">
        <f t="shared" si="1"/>
        <v>14</v>
      </c>
      <c r="C35" s="269"/>
      <c r="D35" s="270"/>
      <c r="E35" s="271"/>
      <c r="F35" s="283"/>
      <c r="G35" s="273"/>
      <c r="H35" s="274"/>
      <c r="I35" s="420"/>
      <c r="J35" s="421"/>
      <c r="K35" s="275"/>
      <c r="L35" s="273"/>
      <c r="M35" s="274"/>
      <c r="N35" s="420"/>
      <c r="O35" s="421"/>
      <c r="P35" s="276"/>
      <c r="Q35" s="277"/>
      <c r="R35" s="278"/>
      <c r="S35" s="279"/>
      <c r="T35" s="279"/>
      <c r="U35" s="279"/>
      <c r="V35" s="280"/>
      <c r="W35" s="336"/>
      <c r="X35" s="374"/>
      <c r="Y35" s="375"/>
      <c r="Z35" s="313">
        <f t="shared" si="0"/>
        <v>0</v>
      </c>
      <c r="AA35" s="254"/>
      <c r="AC35" s="254"/>
      <c r="AD35" s="254"/>
    </row>
    <row r="36" spans="1:30" s="239" customFormat="1" ht="21.75" customHeight="1">
      <c r="A36" s="254"/>
      <c r="B36" s="268">
        <f t="shared" si="1"/>
        <v>15</v>
      </c>
      <c r="C36" s="269"/>
      <c r="D36" s="270"/>
      <c r="E36" s="271"/>
      <c r="F36" s="283"/>
      <c r="G36" s="273"/>
      <c r="H36" s="274"/>
      <c r="I36" s="420"/>
      <c r="J36" s="421"/>
      <c r="K36" s="275"/>
      <c r="L36" s="273"/>
      <c r="M36" s="274"/>
      <c r="N36" s="420"/>
      <c r="O36" s="421"/>
      <c r="P36" s="276"/>
      <c r="Q36" s="277"/>
      <c r="R36" s="278"/>
      <c r="S36" s="279"/>
      <c r="T36" s="279"/>
      <c r="U36" s="279"/>
      <c r="V36" s="280"/>
      <c r="W36" s="336"/>
      <c r="X36" s="374"/>
      <c r="Y36" s="375"/>
      <c r="Z36" s="313">
        <f t="shared" si="0"/>
        <v>0</v>
      </c>
      <c r="AA36" s="254"/>
      <c r="AB36" s="254"/>
      <c r="AC36" s="254"/>
      <c r="AD36" s="254"/>
    </row>
    <row r="37" spans="1:30" s="239" customFormat="1" ht="21.75" customHeight="1">
      <c r="A37" s="254"/>
      <c r="B37" s="268">
        <f t="shared" si="1"/>
        <v>16</v>
      </c>
      <c r="C37" s="269"/>
      <c r="D37" s="270"/>
      <c r="E37" s="271"/>
      <c r="F37" s="272"/>
      <c r="G37" s="273"/>
      <c r="H37" s="274"/>
      <c r="I37" s="420"/>
      <c r="J37" s="421"/>
      <c r="K37" s="275"/>
      <c r="L37" s="273"/>
      <c r="M37" s="274"/>
      <c r="N37" s="420"/>
      <c r="O37" s="421"/>
      <c r="P37" s="276"/>
      <c r="Q37" s="277"/>
      <c r="R37" s="278"/>
      <c r="S37" s="279"/>
      <c r="T37" s="279"/>
      <c r="U37" s="279"/>
      <c r="V37" s="280"/>
      <c r="W37" s="336"/>
      <c r="X37" s="374"/>
      <c r="Y37" s="375"/>
      <c r="Z37" s="313">
        <f t="shared" si="0"/>
        <v>0</v>
      </c>
      <c r="AA37" s="254"/>
      <c r="AB37" s="254"/>
      <c r="AC37" s="254"/>
      <c r="AD37" s="254"/>
    </row>
    <row r="38" spans="1:30" s="239" customFormat="1" ht="21.75" customHeight="1">
      <c r="A38" s="254"/>
      <c r="B38" s="284">
        <f t="shared" si="1"/>
        <v>17</v>
      </c>
      <c r="C38" s="269"/>
      <c r="D38" s="270"/>
      <c r="E38" s="271"/>
      <c r="F38" s="272"/>
      <c r="G38" s="273"/>
      <c r="H38" s="274"/>
      <c r="I38" s="420"/>
      <c r="J38" s="421"/>
      <c r="K38" s="275"/>
      <c r="L38" s="273"/>
      <c r="M38" s="274"/>
      <c r="N38" s="420"/>
      <c r="O38" s="421"/>
      <c r="P38" s="276"/>
      <c r="Q38" s="277"/>
      <c r="R38" s="278"/>
      <c r="S38" s="279"/>
      <c r="T38" s="279"/>
      <c r="U38" s="279"/>
      <c r="V38" s="280"/>
      <c r="W38" s="336"/>
      <c r="X38" s="374"/>
      <c r="Y38" s="375"/>
      <c r="Z38" s="313">
        <f t="shared" si="0"/>
        <v>0</v>
      </c>
      <c r="AA38" s="254"/>
      <c r="AB38" s="254"/>
      <c r="AC38" s="254"/>
      <c r="AD38" s="254"/>
    </row>
    <row r="39" spans="1:30" s="239" customFormat="1" ht="21.75" customHeight="1">
      <c r="A39" s="254"/>
      <c r="B39" s="284">
        <f t="shared" si="1"/>
        <v>18</v>
      </c>
      <c r="C39" s="285"/>
      <c r="D39" s="270"/>
      <c r="E39" s="271"/>
      <c r="F39" s="272"/>
      <c r="G39" s="273"/>
      <c r="H39" s="274"/>
      <c r="I39" s="420"/>
      <c r="J39" s="421"/>
      <c r="K39" s="275"/>
      <c r="L39" s="273"/>
      <c r="M39" s="274"/>
      <c r="N39" s="420"/>
      <c r="O39" s="421"/>
      <c r="P39" s="276"/>
      <c r="Q39" s="277"/>
      <c r="R39" s="278"/>
      <c r="S39" s="279"/>
      <c r="T39" s="279"/>
      <c r="U39" s="279"/>
      <c r="V39" s="280"/>
      <c r="W39" s="336"/>
      <c r="X39" s="374"/>
      <c r="Y39" s="375"/>
      <c r="Z39" s="313">
        <f t="shared" si="0"/>
        <v>0</v>
      </c>
      <c r="AA39" s="254"/>
      <c r="AB39" s="254"/>
      <c r="AC39" s="254"/>
      <c r="AD39" s="254"/>
    </row>
    <row r="40" spans="1:30" s="239" customFormat="1" ht="21.75" customHeight="1">
      <c r="A40" s="254"/>
      <c r="B40" s="284">
        <f t="shared" si="1"/>
        <v>19</v>
      </c>
      <c r="C40" s="285"/>
      <c r="D40" s="270"/>
      <c r="E40" s="271"/>
      <c r="F40" s="272"/>
      <c r="G40" s="273"/>
      <c r="H40" s="274"/>
      <c r="I40" s="420"/>
      <c r="J40" s="421"/>
      <c r="K40" s="275"/>
      <c r="L40" s="273"/>
      <c r="M40" s="274"/>
      <c r="N40" s="420"/>
      <c r="O40" s="421"/>
      <c r="P40" s="276"/>
      <c r="Q40" s="277"/>
      <c r="R40" s="278"/>
      <c r="S40" s="279"/>
      <c r="T40" s="279"/>
      <c r="U40" s="279"/>
      <c r="V40" s="280"/>
      <c r="W40" s="336"/>
      <c r="X40" s="374"/>
      <c r="Y40" s="375"/>
      <c r="Z40" s="313">
        <f t="shared" si="0"/>
        <v>0</v>
      </c>
      <c r="AA40" s="254"/>
      <c r="AB40" s="254"/>
      <c r="AC40" s="254"/>
      <c r="AD40" s="254"/>
    </row>
    <row r="41" spans="1:30" s="239" customFormat="1" ht="21.75" customHeight="1">
      <c r="A41" s="254"/>
      <c r="B41" s="284">
        <f t="shared" si="1"/>
        <v>20</v>
      </c>
      <c r="C41" s="285"/>
      <c r="D41" s="270"/>
      <c r="E41" s="271"/>
      <c r="F41" s="272"/>
      <c r="G41" s="273"/>
      <c r="H41" s="274"/>
      <c r="I41" s="420"/>
      <c r="J41" s="421"/>
      <c r="K41" s="275"/>
      <c r="L41" s="273"/>
      <c r="M41" s="274"/>
      <c r="N41" s="420"/>
      <c r="O41" s="421"/>
      <c r="P41" s="276"/>
      <c r="Q41" s="277"/>
      <c r="R41" s="278"/>
      <c r="S41" s="279"/>
      <c r="T41" s="279"/>
      <c r="U41" s="279"/>
      <c r="V41" s="280"/>
      <c r="W41" s="336"/>
      <c r="X41" s="374"/>
      <c r="Y41" s="375"/>
      <c r="Z41" s="313">
        <f t="shared" si="0"/>
        <v>0</v>
      </c>
      <c r="AA41" s="254"/>
      <c r="AB41" s="254"/>
      <c r="AC41" s="254"/>
      <c r="AD41" s="254"/>
    </row>
    <row r="42" spans="1:30" s="239" customFormat="1" ht="21.75" customHeight="1">
      <c r="A42" s="254"/>
      <c r="B42" s="284">
        <f t="shared" si="1"/>
        <v>21</v>
      </c>
      <c r="C42" s="285"/>
      <c r="D42" s="270"/>
      <c r="E42" s="271"/>
      <c r="F42" s="272"/>
      <c r="G42" s="273"/>
      <c r="H42" s="274"/>
      <c r="I42" s="420"/>
      <c r="J42" s="421"/>
      <c r="K42" s="275"/>
      <c r="L42" s="273"/>
      <c r="M42" s="274"/>
      <c r="N42" s="420"/>
      <c r="O42" s="421"/>
      <c r="P42" s="276"/>
      <c r="Q42" s="277"/>
      <c r="R42" s="278"/>
      <c r="S42" s="279"/>
      <c r="T42" s="279"/>
      <c r="U42" s="279"/>
      <c r="V42" s="280"/>
      <c r="W42" s="336"/>
      <c r="X42" s="374"/>
      <c r="Y42" s="375"/>
      <c r="Z42" s="313">
        <f t="shared" si="0"/>
        <v>0</v>
      </c>
      <c r="AA42" s="254"/>
      <c r="AB42" s="254"/>
      <c r="AC42" s="254"/>
      <c r="AD42" s="254"/>
    </row>
    <row r="43" spans="1:30" s="239" customFormat="1" ht="21.75" customHeight="1">
      <c r="A43" s="254"/>
      <c r="B43" s="284">
        <f t="shared" si="1"/>
        <v>22</v>
      </c>
      <c r="C43" s="285"/>
      <c r="D43" s="270"/>
      <c r="E43" s="271"/>
      <c r="F43" s="272"/>
      <c r="G43" s="273"/>
      <c r="H43" s="274"/>
      <c r="I43" s="420"/>
      <c r="J43" s="421"/>
      <c r="K43" s="275"/>
      <c r="L43" s="273"/>
      <c r="M43" s="274"/>
      <c r="N43" s="420"/>
      <c r="O43" s="421"/>
      <c r="P43" s="276"/>
      <c r="Q43" s="277"/>
      <c r="R43" s="278"/>
      <c r="S43" s="279"/>
      <c r="T43" s="279"/>
      <c r="U43" s="279"/>
      <c r="V43" s="280"/>
      <c r="W43" s="336"/>
      <c r="X43" s="374"/>
      <c r="Y43" s="375"/>
      <c r="Z43" s="313">
        <f t="shared" si="0"/>
        <v>0</v>
      </c>
      <c r="AA43" s="254"/>
      <c r="AB43" s="254"/>
      <c r="AC43" s="254"/>
      <c r="AD43" s="254"/>
    </row>
    <row r="44" spans="1:30" s="239" customFormat="1" ht="21.75" customHeight="1">
      <c r="A44" s="254"/>
      <c r="B44" s="284">
        <f t="shared" si="1"/>
        <v>23</v>
      </c>
      <c r="C44" s="285"/>
      <c r="D44" s="270"/>
      <c r="E44" s="271"/>
      <c r="F44" s="272"/>
      <c r="G44" s="273"/>
      <c r="H44" s="274"/>
      <c r="I44" s="420"/>
      <c r="J44" s="421"/>
      <c r="K44" s="275"/>
      <c r="L44" s="273"/>
      <c r="M44" s="274"/>
      <c r="N44" s="420"/>
      <c r="O44" s="421"/>
      <c r="P44" s="276"/>
      <c r="Q44" s="277"/>
      <c r="R44" s="278"/>
      <c r="S44" s="279"/>
      <c r="T44" s="279"/>
      <c r="U44" s="279"/>
      <c r="V44" s="280"/>
      <c r="W44" s="336"/>
      <c r="X44" s="374"/>
      <c r="Y44" s="375"/>
      <c r="Z44" s="313">
        <f t="shared" si="0"/>
        <v>0</v>
      </c>
      <c r="AA44" s="254"/>
      <c r="AB44" s="254"/>
      <c r="AC44" s="254"/>
      <c r="AD44" s="254"/>
    </row>
    <row r="45" spans="1:30" s="239" customFormat="1" ht="21.75" customHeight="1">
      <c r="A45" s="254"/>
      <c r="B45" s="284">
        <f t="shared" si="1"/>
        <v>24</v>
      </c>
      <c r="C45" s="285"/>
      <c r="D45" s="270"/>
      <c r="E45" s="271"/>
      <c r="F45" s="272"/>
      <c r="G45" s="273"/>
      <c r="H45" s="274"/>
      <c r="I45" s="420"/>
      <c r="J45" s="421"/>
      <c r="K45" s="275"/>
      <c r="L45" s="273"/>
      <c r="M45" s="274"/>
      <c r="N45" s="420"/>
      <c r="O45" s="421"/>
      <c r="P45" s="276"/>
      <c r="Q45" s="277"/>
      <c r="R45" s="278"/>
      <c r="S45" s="279"/>
      <c r="T45" s="279"/>
      <c r="U45" s="279"/>
      <c r="V45" s="280"/>
      <c r="W45" s="336"/>
      <c r="X45" s="374"/>
      <c r="Y45" s="375"/>
      <c r="Z45" s="313">
        <f t="shared" si="0"/>
        <v>0</v>
      </c>
      <c r="AA45" s="254"/>
      <c r="AB45" s="254"/>
      <c r="AC45" s="254"/>
      <c r="AD45" s="254"/>
    </row>
    <row r="46" spans="1:30" s="239" customFormat="1" ht="21.75" customHeight="1" thickBot="1">
      <c r="A46" s="254"/>
      <c r="B46" s="286">
        <f t="shared" si="1"/>
        <v>25</v>
      </c>
      <c r="C46" s="287"/>
      <c r="D46" s="288"/>
      <c r="E46" s="271"/>
      <c r="F46" s="289"/>
      <c r="G46" s="290"/>
      <c r="H46" s="291"/>
      <c r="I46" s="475"/>
      <c r="J46" s="476"/>
      <c r="K46" s="292"/>
      <c r="L46" s="290"/>
      <c r="M46" s="291"/>
      <c r="N46" s="475"/>
      <c r="O46" s="476"/>
      <c r="P46" s="293"/>
      <c r="Q46" s="294"/>
      <c r="R46" s="295"/>
      <c r="S46" s="296"/>
      <c r="T46" s="296"/>
      <c r="U46" s="296"/>
      <c r="V46" s="297"/>
      <c r="W46" s="337"/>
      <c r="X46" s="376"/>
      <c r="Y46" s="377"/>
      <c r="Z46" s="298">
        <f t="shared" si="0"/>
        <v>0</v>
      </c>
      <c r="AA46" s="254"/>
      <c r="AB46" s="254"/>
      <c r="AC46" s="254"/>
      <c r="AD46" s="254"/>
    </row>
    <row r="47" spans="1:30" s="302" customFormat="1" ht="21.75" customHeight="1" thickBot="1">
      <c r="A47" s="299"/>
      <c r="B47" s="300"/>
      <c r="C47" s="300"/>
      <c r="D47" s="477" t="s">
        <v>77</v>
      </c>
      <c r="E47" s="478"/>
      <c r="F47" s="157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1"/>
      <c r="AB47" s="299"/>
      <c r="AC47" s="299"/>
      <c r="AD47" s="299"/>
    </row>
    <row r="48" spans="1:30" s="217" customFormat="1" ht="21.75" customHeight="1" thickBot="1">
      <c r="A48" s="85"/>
      <c r="B48" s="86"/>
      <c r="C48" s="86"/>
      <c r="D48" s="180"/>
      <c r="E48" s="180"/>
      <c r="F48" s="181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480" t="s">
        <v>79</v>
      </c>
      <c r="X48" s="481"/>
      <c r="Y48" s="482"/>
      <c r="Z48" s="213">
        <f>SUM(Z22:Z46)</f>
        <v>0</v>
      </c>
      <c r="AA48" s="88"/>
      <c r="AC48" s="85"/>
      <c r="AD48" s="85"/>
    </row>
    <row r="49" spans="1:30" s="217" customFormat="1" ht="21.75" customHeight="1" thickBot="1">
      <c r="A49" s="85"/>
      <c r="B49" s="86"/>
      <c r="C49" s="86"/>
      <c r="D49" s="158"/>
      <c r="E49" s="158"/>
      <c r="F49" s="15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480" t="s">
        <v>114</v>
      </c>
      <c r="X49" s="481"/>
      <c r="Y49" s="482"/>
      <c r="Z49" s="331">
        <f ca="1">IF(Y69&gt;Y68,(Z48-F47-Y71)*0.1,0)</f>
        <v>0</v>
      </c>
    </row>
    <row r="50" spans="1:30" s="217" customFormat="1" ht="21.75" customHeight="1" thickBot="1">
      <c r="A50" s="85"/>
      <c r="B50" s="479" t="s">
        <v>68</v>
      </c>
      <c r="C50" s="479"/>
      <c r="D50" s="479"/>
      <c r="E50" s="220"/>
      <c r="F50" s="86"/>
      <c r="G50" s="220" t="s">
        <v>38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3" t="s">
        <v>80</v>
      </c>
      <c r="S50" s="484"/>
      <c r="T50" s="485"/>
      <c r="U50" s="86"/>
      <c r="W50" s="480" t="s">
        <v>79</v>
      </c>
      <c r="X50" s="481"/>
      <c r="Y50" s="482"/>
      <c r="Z50" s="331">
        <f ca="1">+Z48+Z49</f>
        <v>0</v>
      </c>
    </row>
    <row r="51" spans="1:30" ht="21.75" customHeight="1">
      <c r="A51" s="27"/>
      <c r="B51" s="472" t="s">
        <v>112</v>
      </c>
      <c r="C51" s="473"/>
      <c r="D51" s="473"/>
      <c r="E51" s="217"/>
      <c r="F51" s="34"/>
      <c r="G51" s="472" t="s">
        <v>115</v>
      </c>
      <c r="H51" s="473"/>
      <c r="I51" s="473"/>
      <c r="J51" s="216" t="s">
        <v>35</v>
      </c>
      <c r="K51" s="35"/>
      <c r="L51" s="27"/>
      <c r="M51" s="474" t="s">
        <v>65</v>
      </c>
      <c r="N51" s="474"/>
      <c r="O51" s="474"/>
      <c r="P51" s="474"/>
      <c r="Q51" s="474"/>
      <c r="R51" s="486"/>
      <c r="S51" s="487"/>
      <c r="T51" s="488"/>
      <c r="U51" s="85"/>
      <c r="V51" s="27"/>
      <c r="W51" s="221"/>
      <c r="X51" s="221"/>
      <c r="Y51" s="221"/>
    </row>
    <row r="52" spans="1:30" ht="21.75" customHeight="1" thickBot="1">
      <c r="A52" s="27"/>
      <c r="B52" s="473"/>
      <c r="C52" s="473"/>
      <c r="D52" s="473"/>
      <c r="E52" s="217"/>
      <c r="F52" s="34"/>
      <c r="G52" s="472" t="s">
        <v>116</v>
      </c>
      <c r="H52" s="473"/>
      <c r="I52" s="473"/>
      <c r="J52" s="216" t="s">
        <v>118</v>
      </c>
      <c r="K52" s="35"/>
      <c r="L52" s="4"/>
      <c r="M52" s="474"/>
      <c r="N52" s="474"/>
      <c r="O52" s="474"/>
      <c r="P52" s="474"/>
      <c r="Q52" s="474"/>
      <c r="R52" s="489"/>
      <c r="S52" s="490"/>
      <c r="T52" s="491"/>
      <c r="U52" s="85"/>
      <c r="V52" s="27"/>
      <c r="W52" s="221"/>
      <c r="X52" s="221"/>
      <c r="Y52" s="221"/>
    </row>
    <row r="53" spans="1:30" ht="21.75" customHeight="1">
      <c r="A53" s="27"/>
      <c r="B53" s="473"/>
      <c r="C53" s="473"/>
      <c r="D53" s="473"/>
      <c r="E53" s="217"/>
      <c r="F53" s="34"/>
      <c r="G53" s="472" t="s">
        <v>117</v>
      </c>
      <c r="H53" s="473"/>
      <c r="I53" s="473"/>
      <c r="J53" s="216" t="s">
        <v>37</v>
      </c>
      <c r="K53" s="35"/>
      <c r="L53" s="4"/>
      <c r="M53" s="474"/>
      <c r="N53" s="474"/>
      <c r="O53" s="474"/>
      <c r="P53" s="474"/>
      <c r="Q53" s="474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>
      <c r="A54" s="4"/>
      <c r="B54" s="473"/>
      <c r="C54" s="473"/>
      <c r="D54" s="473"/>
      <c r="E54" s="217"/>
      <c r="F54" s="34"/>
      <c r="G54" s="94"/>
      <c r="H54" s="94"/>
      <c r="I54" s="94"/>
      <c r="J54" s="94"/>
      <c r="K54" s="35"/>
      <c r="L54" s="4"/>
      <c r="M54" s="474"/>
      <c r="N54" s="474"/>
      <c r="O54" s="474"/>
      <c r="P54" s="474"/>
      <c r="Q54" s="474"/>
      <c r="R54" s="16"/>
      <c r="S54" s="4"/>
      <c r="T54" s="4"/>
      <c r="U54" s="4"/>
      <c r="V54" s="4"/>
      <c r="W54" s="90"/>
      <c r="X54" s="90"/>
      <c r="Y54" s="90"/>
      <c r="Z54" s="36"/>
      <c r="AA54" s="23"/>
      <c r="AB54" s="4"/>
      <c r="AC54" s="4"/>
      <c r="AD54" s="4"/>
    </row>
    <row r="55" spans="1:30" ht="21.75" customHeight="1">
      <c r="A55" s="4"/>
      <c r="B55" s="473"/>
      <c r="C55" s="473"/>
      <c r="D55" s="473"/>
      <c r="E55" s="217"/>
      <c r="F55" s="34"/>
      <c r="G55" s="35"/>
      <c r="H55" s="35"/>
      <c r="I55" s="35"/>
      <c r="J55" s="35"/>
      <c r="K55" s="35"/>
      <c r="L55" s="4"/>
      <c r="M55" s="474"/>
      <c r="N55" s="474"/>
      <c r="O55" s="474"/>
      <c r="P55" s="474"/>
      <c r="Q55" s="474"/>
      <c r="R55" s="16"/>
      <c r="S55" s="4"/>
      <c r="T55" s="4"/>
      <c r="U55" s="4"/>
      <c r="V55" s="4"/>
      <c r="W55" s="90"/>
      <c r="X55" s="90"/>
      <c r="Y55" s="90"/>
      <c r="Z55" s="36"/>
      <c r="AA55" s="23"/>
      <c r="AB55" s="4"/>
      <c r="AC55" s="4"/>
      <c r="AD55" s="4"/>
    </row>
    <row r="56" spans="1:30" ht="21.75" customHeight="1">
      <c r="A56" s="4"/>
      <c r="B56" s="473"/>
      <c r="C56" s="473"/>
      <c r="D56" s="473"/>
      <c r="E56" s="217"/>
      <c r="F56" s="34"/>
      <c r="G56" s="34"/>
      <c r="H56" s="37"/>
      <c r="I56" s="4"/>
      <c r="J56" s="4"/>
      <c r="K56" s="4"/>
      <c r="L56" s="4"/>
      <c r="M56" s="474"/>
      <c r="N56" s="474"/>
      <c r="O56" s="474"/>
      <c r="P56" s="474"/>
      <c r="Q56" s="474"/>
      <c r="R56" s="37"/>
      <c r="S56" s="4"/>
      <c r="T56" s="4"/>
      <c r="U56" s="4"/>
      <c r="V56" s="4"/>
      <c r="W56" s="90"/>
      <c r="X56" s="90"/>
      <c r="Y56" s="90"/>
      <c r="Z56" s="36"/>
      <c r="AA56" s="23"/>
      <c r="AB56" s="4"/>
      <c r="AC56" s="4"/>
      <c r="AD56" s="4"/>
    </row>
    <row r="57" spans="1:30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90"/>
      <c r="X57" s="90"/>
      <c r="Y57" s="90"/>
      <c r="Z57" s="37"/>
      <c r="AA57" s="23"/>
      <c r="AB57" s="4"/>
      <c r="AC57" s="4"/>
      <c r="AD57" s="4"/>
    </row>
    <row r="58" spans="1:30" ht="21.75" customHeight="1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50"/>
      <c r="X58" s="150"/>
      <c r="Y58" s="150"/>
      <c r="Z58" s="37"/>
      <c r="AA58" s="23"/>
      <c r="AB58" s="4"/>
      <c r="AC58" s="4"/>
      <c r="AD58" s="4"/>
    </row>
    <row r="59" spans="1:30" ht="21.75" customHeight="1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51"/>
      <c r="X59" s="151"/>
      <c r="Y59" s="151"/>
      <c r="Z59" s="37"/>
      <c r="AA59" s="23"/>
      <c r="AB59" s="4"/>
      <c r="AC59" s="4"/>
      <c r="AD59" s="4"/>
    </row>
    <row r="60" spans="1:30" ht="21.75" hidden="1" customHeight="1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51"/>
      <c r="X60" s="151"/>
      <c r="Y60" s="151"/>
      <c r="Z60" s="16"/>
      <c r="AA60" s="23"/>
      <c r="AB60" s="4"/>
      <c r="AC60" s="4"/>
      <c r="AD60" s="4"/>
    </row>
    <row r="61" spans="1:30" ht="21.75" hidden="1" customHeight="1">
      <c r="A61" s="4"/>
      <c r="B61" s="4"/>
      <c r="C61" s="83"/>
      <c r="D61" s="138"/>
      <c r="E61" s="138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83" t="s">
        <v>5</v>
      </c>
      <c r="S61" s="183" t="s">
        <v>5</v>
      </c>
      <c r="T61" s="183" t="s">
        <v>5</v>
      </c>
      <c r="U61" s="183" t="s">
        <v>5</v>
      </c>
      <c r="V61" s="183" t="s">
        <v>5</v>
      </c>
      <c r="W61" s="199" t="s">
        <v>73</v>
      </c>
      <c r="X61" s="79" t="s">
        <v>76</v>
      </c>
      <c r="Y61" s="79" t="s">
        <v>76</v>
      </c>
      <c r="Z61" s="330" t="s">
        <v>88</v>
      </c>
      <c r="AA61" s="4"/>
      <c r="AB61" s="4"/>
      <c r="AC61" s="4"/>
    </row>
    <row r="62" spans="1:30" ht="21.75" hidden="1" customHeight="1">
      <c r="A62" s="4"/>
      <c r="B62" s="4"/>
      <c r="C62" s="83"/>
      <c r="D62" s="138"/>
      <c r="E62" s="138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105</v>
      </c>
      <c r="R62" s="184">
        <f>COUNTIFS($Q$22:$Q$46,$Q$62,$R$22:$R$46,R61)</f>
        <v>0</v>
      </c>
      <c r="S62" s="184">
        <f>COUNTIFS($Q$22:$Q$46,$Q$62,$S$22:$S$46,S61)</f>
        <v>0</v>
      </c>
      <c r="T62" s="184">
        <f>COUNTIFS($Q$22:$Q$46,$Q$62,T$22:T$46,T61)</f>
        <v>0</v>
      </c>
      <c r="U62" s="184">
        <f>COUNTIFS($Q$22:$Q$46,$Q$62,U$22:U$46,U61)</f>
        <v>0</v>
      </c>
      <c r="V62" s="184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343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A62" s="4"/>
      <c r="AB62" s="4"/>
      <c r="AC62" s="4"/>
    </row>
    <row r="63" spans="1:30" ht="21.75" hidden="1" customHeight="1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83" t="s">
        <v>30</v>
      </c>
      <c r="S63" s="183" t="s">
        <v>30</v>
      </c>
      <c r="T63" s="183" t="s">
        <v>30</v>
      </c>
      <c r="U63" s="183" t="s">
        <v>30</v>
      </c>
      <c r="V63" s="183" t="s">
        <v>30</v>
      </c>
      <c r="W63" s="152"/>
      <c r="X63" s="152"/>
      <c r="Y63" s="152"/>
      <c r="Z63" s="328"/>
      <c r="AA63" s="4"/>
      <c r="AB63" s="4"/>
      <c r="AC63" s="4"/>
    </row>
    <row r="64" spans="1:30" ht="21.75" hidden="1" customHeight="1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105</v>
      </c>
      <c r="R64" s="184">
        <f>COUNTIFS($Q$22:$Q$46,$Q$64,$R$22:$R$46,R63)</f>
        <v>0</v>
      </c>
      <c r="S64" s="184">
        <f>COUNTIFS($Q$22:$Q$46,$Q$64,$S$22:$S$46,S63)</f>
        <v>0</v>
      </c>
      <c r="T64" s="184">
        <f>COUNTIFS($Q$22:$Q$46,$Q$64,T$22:T$46,T63)</f>
        <v>0</v>
      </c>
      <c r="U64" s="184">
        <f>COUNTIFS($Q$22:$Q$46,$Q$64,U$22:U$46,U63)</f>
        <v>0</v>
      </c>
      <c r="V64" s="184">
        <f>COUNTIFS($Q$22:$Q$46,$Q$64,V$22:V$46,V63)</f>
        <v>0</v>
      </c>
      <c r="W64" s="153"/>
      <c r="Z64" s="329"/>
      <c r="AA64" s="4"/>
      <c r="AB64" s="4"/>
      <c r="AC64" s="4"/>
    </row>
    <row r="65" spans="1:30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83" t="s">
        <v>109</v>
      </c>
      <c r="S65" s="183" t="s">
        <v>109</v>
      </c>
      <c r="T65" s="183" t="s">
        <v>109</v>
      </c>
      <c r="U65" s="183" t="s">
        <v>109</v>
      </c>
      <c r="V65" s="183" t="s">
        <v>109</v>
      </c>
      <c r="W65" s="152"/>
      <c r="Z65" s="72"/>
      <c r="AA65" s="4"/>
      <c r="AB65" s="4"/>
      <c r="AC65" s="4"/>
    </row>
    <row r="66" spans="1:30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105</v>
      </c>
      <c r="R66" s="184">
        <f>COUNTIFS($Q$22:$Q$46,$Q$66,$R$22:$R$46,R65)</f>
        <v>0</v>
      </c>
      <c r="S66" s="184">
        <f>COUNTIFS($Q$22:$Q$46,$Q$62,S$22:S$46,S65)</f>
        <v>0</v>
      </c>
      <c r="T66" s="184">
        <f>COUNTIFS($Q$22:$Q$46,$Q$66,T$22:T$46,T65)</f>
        <v>0</v>
      </c>
      <c r="U66" s="184">
        <f>COUNTIFS($Q$22:$Q$46,$Q$66,U$22:U$46,U65)</f>
        <v>0</v>
      </c>
      <c r="V66" s="184">
        <f>COUNTIFS($Q$22:$Q$46,$Q$66,V$22:V$46,V65)</f>
        <v>0</v>
      </c>
      <c r="W66" s="153"/>
      <c r="X66" s="153"/>
      <c r="Y66" s="153"/>
      <c r="AA66" s="4"/>
      <c r="AB66" s="4"/>
      <c r="AC66" s="4"/>
    </row>
    <row r="67" spans="1:30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4"/>
      <c r="X67" s="154"/>
      <c r="Y67" s="154"/>
      <c r="Z67" s="154"/>
      <c r="AA67" s="154"/>
      <c r="AB67" s="4"/>
      <c r="AC67" s="4"/>
      <c r="AD67" s="4"/>
    </row>
    <row r="68" spans="1:30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83" t="s">
        <v>5</v>
      </c>
      <c r="S68" s="183" t="s">
        <v>5</v>
      </c>
      <c r="T68" s="183" t="s">
        <v>5</v>
      </c>
      <c r="U68" s="183" t="s">
        <v>5</v>
      </c>
      <c r="V68" s="183" t="s">
        <v>5</v>
      </c>
      <c r="W68" s="153"/>
      <c r="Y68" s="212">
        <f>DATEVALUE("6/9/2024")</f>
        <v>45541</v>
      </c>
      <c r="Z68" s="189">
        <v>45541</v>
      </c>
      <c r="AB68" s="4"/>
      <c r="AC68" s="4"/>
      <c r="AD68" s="4"/>
    </row>
    <row r="69" spans="1:30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103</v>
      </c>
      <c r="R69" s="184">
        <f>COUNTIFS($Q$22:$Q$46,$Q$69,$R$22:$R$46,R68)</f>
        <v>0</v>
      </c>
      <c r="S69" s="184">
        <f>COUNTIFS($Q$22:$Q$46,$Q$69,$S$22:$S$46,S68)</f>
        <v>0</v>
      </c>
      <c r="T69" s="184">
        <f>COUNTIFS($Q$22:$Q$46,$Q$69,$T$22:$T$46,T68)</f>
        <v>0</v>
      </c>
      <c r="U69" s="184">
        <f>COUNTIFS($Q$22:$Q$46,$Q$69,$U$22:$U$46,U68)</f>
        <v>0</v>
      </c>
      <c r="V69" s="184">
        <f>COUNTIFS($Q$22:$Q$46,$Q$69,$V$22:$V$46,V68)</f>
        <v>0</v>
      </c>
      <c r="W69" s="153"/>
      <c r="Y69" s="190">
        <f ca="1">TODAY()</f>
        <v>45503</v>
      </c>
      <c r="Z69" s="16" t="s">
        <v>92</v>
      </c>
      <c r="AB69" s="4"/>
      <c r="AC69" s="4"/>
      <c r="AD69" s="4"/>
    </row>
    <row r="70" spans="1:30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83" t="s">
        <v>30</v>
      </c>
      <c r="S70" s="183" t="s">
        <v>30</v>
      </c>
      <c r="T70" s="183" t="s">
        <v>30</v>
      </c>
      <c r="U70" s="183" t="s">
        <v>30</v>
      </c>
      <c r="V70" s="183" t="s">
        <v>30</v>
      </c>
      <c r="W70" s="154"/>
      <c r="X70" s="154"/>
      <c r="Y70" s="154"/>
      <c r="Z70" s="154"/>
      <c r="AA70" s="154"/>
      <c r="AB70" s="4"/>
      <c r="AC70" s="4"/>
      <c r="AD70" s="4"/>
    </row>
    <row r="71" spans="1:30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103</v>
      </c>
      <c r="R71" s="184">
        <f>COUNTIFS($Q$22:$Q$46,$Q$71,$R$22:$R$46,R70)</f>
        <v>0</v>
      </c>
      <c r="S71" s="184">
        <f>COUNTIFS($Q$22:$Q$46,$Q$71,$S$22:$S$46,S70)</f>
        <v>0</v>
      </c>
      <c r="T71" s="184">
        <f>COUNTIFS($Q$22:$Q$46,$Q$71,T$22:T$46,T70)</f>
        <v>0</v>
      </c>
      <c r="U71" s="184">
        <f>COUNTIFS($Q$22:$Q$46,$Q$71,U$22:U$46,U70)</f>
        <v>0</v>
      </c>
      <c r="V71" s="184">
        <f>COUNTIFS($Q$22:$Q$46,$Q$71,V$22:V$46,V70)</f>
        <v>0</v>
      </c>
      <c r="W71" s="153"/>
      <c r="X71" s="153"/>
      <c r="Y71" s="332">
        <f>+W62*150</f>
        <v>0</v>
      </c>
      <c r="AA71" s="23"/>
      <c r="AB71" s="4"/>
      <c r="AC71" s="4"/>
      <c r="AD71" s="4"/>
    </row>
    <row r="72" spans="1:30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83" t="s">
        <v>109</v>
      </c>
      <c r="S72" s="183" t="s">
        <v>109</v>
      </c>
      <c r="T72" s="183" t="s">
        <v>109</v>
      </c>
      <c r="U72" s="183" t="s">
        <v>109</v>
      </c>
      <c r="V72" s="183" t="s">
        <v>109</v>
      </c>
      <c r="W72" s="153"/>
      <c r="X72" s="153"/>
      <c r="Y72" s="153"/>
      <c r="Z72" s="16"/>
      <c r="AA72" s="23"/>
      <c r="AB72" s="4"/>
      <c r="AC72" s="4"/>
      <c r="AD72" s="4"/>
    </row>
    <row r="73" spans="1:30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103</v>
      </c>
      <c r="R73" s="184">
        <f>COUNTIFS($Q$22:$Q$46,$Q$73,$R$22:$R$46,R72)</f>
        <v>0</v>
      </c>
      <c r="S73" s="184">
        <f>COUNTIFS($Q$22:$Q$46,$Q$73,S$22:S$46,S72)</f>
        <v>0</v>
      </c>
      <c r="T73" s="184">
        <f>COUNTIFS($Q$22:$Q$46,$Q$73,T$22:T$46,T72)</f>
        <v>0</v>
      </c>
      <c r="U73" s="184">
        <f>COUNTIFS($Q$22:$Q$46,$Q$73,U$22:U$46,U72)</f>
        <v>0</v>
      </c>
      <c r="V73" s="184">
        <f>COUNTIFS($Q$22:$Q$46,$Q$73,V$22:V$46,V72)</f>
        <v>0</v>
      </c>
      <c r="W73" s="155"/>
      <c r="X73" s="155"/>
      <c r="Y73" s="155"/>
      <c r="Z73" s="16"/>
      <c r="AA73" s="23"/>
      <c r="AB73" s="4"/>
      <c r="AC73" s="4"/>
      <c r="AD73" s="4"/>
    </row>
    <row r="74" spans="1:30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5"/>
      <c r="X74" s="155"/>
      <c r="Y74" s="155"/>
      <c r="Z74" s="16"/>
      <c r="AA74" s="23"/>
      <c r="AB74" s="4"/>
      <c r="AC74" s="4"/>
      <c r="AD74" s="4"/>
    </row>
    <row r="75" spans="1:30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83" t="s">
        <v>5</v>
      </c>
      <c r="S75" s="183" t="s">
        <v>5</v>
      </c>
      <c r="T75" s="183" t="s">
        <v>5</v>
      </c>
      <c r="U75" s="183" t="s">
        <v>5</v>
      </c>
      <c r="V75" s="183" t="s">
        <v>5</v>
      </c>
      <c r="W75" s="155"/>
      <c r="X75" s="155"/>
      <c r="Y75" s="155"/>
      <c r="Z75" s="16"/>
      <c r="AA75" s="23"/>
      <c r="AB75" s="4"/>
      <c r="AC75" s="4"/>
      <c r="AD75" s="4"/>
    </row>
    <row r="76" spans="1:30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104</v>
      </c>
      <c r="R76" s="184">
        <f>COUNTIFS($Q$22:$Q$46,$Q$76,$R$22:$R$46,R75)</f>
        <v>0</v>
      </c>
      <c r="S76" s="184">
        <f>COUNTIFS($Q$22:$Q$46,$Q$76,$S$22:$S$46,S75)</f>
        <v>0</v>
      </c>
      <c r="T76" s="184">
        <f>COUNTIFS($Q$22:$Q$46,$Q$76,$T$22:$T$46,T75)</f>
        <v>0</v>
      </c>
      <c r="U76" s="184">
        <f>COUNTIFS($Q$22:$Q$46,$Q$76,$U$22:$U$46,U75)</f>
        <v>0</v>
      </c>
      <c r="V76" s="184">
        <f>COUNTIFS($Q$22:$Q$46,$Q$76,$V$22:$V$46,V75)</f>
        <v>0</v>
      </c>
      <c r="W76" s="90"/>
      <c r="X76" s="90"/>
      <c r="Y76" s="90"/>
      <c r="Z76" s="16"/>
      <c r="AA76" s="23"/>
      <c r="AB76" s="4"/>
      <c r="AC76" s="4"/>
      <c r="AD76" s="4"/>
    </row>
    <row r="77" spans="1:30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83" t="s">
        <v>30</v>
      </c>
      <c r="S77" s="183" t="s">
        <v>30</v>
      </c>
      <c r="T77" s="183" t="s">
        <v>30</v>
      </c>
      <c r="U77" s="183" t="s">
        <v>30</v>
      </c>
      <c r="V77" s="183" t="s">
        <v>30</v>
      </c>
      <c r="W77" s="90"/>
      <c r="X77" s="90"/>
      <c r="Y77" s="90"/>
      <c r="Z77" s="16"/>
      <c r="AA77" s="23"/>
      <c r="AB77" s="4"/>
      <c r="AC77" s="4"/>
      <c r="AD77" s="4"/>
    </row>
    <row r="78" spans="1:30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104</v>
      </c>
      <c r="R78" s="184">
        <f>COUNTIFS($Q$22:$Q$46,$Q$78,$R$22:$R$46,R77)</f>
        <v>0</v>
      </c>
      <c r="S78" s="184">
        <f>COUNTIFS($Q$22:$Q$46,$Q$78,$S$22:$S$46,S77)</f>
        <v>0</v>
      </c>
      <c r="T78" s="184">
        <f>COUNTIFS($Q$22:$Q$46,$Q$78,T$22:T$46,T77)</f>
        <v>0</v>
      </c>
      <c r="U78" s="184">
        <f>COUNTIFS($Q$22:$Q$46,$Q$78,U$22:U$46,U77)</f>
        <v>0</v>
      </c>
      <c r="V78" s="184">
        <f>COUNTIFS($Q$22:$Q$46,$Q$78,V$22:V$46,V77)</f>
        <v>0</v>
      </c>
      <c r="W78" s="90"/>
      <c r="X78" s="90"/>
      <c r="Y78" s="90"/>
      <c r="Z78" s="16"/>
      <c r="AA78" s="23"/>
      <c r="AB78" s="4"/>
      <c r="AC78" s="4"/>
      <c r="AD78" s="4"/>
    </row>
    <row r="79" spans="1:30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83" t="s">
        <v>109</v>
      </c>
      <c r="S79" s="183" t="s">
        <v>109</v>
      </c>
      <c r="T79" s="183" t="s">
        <v>109</v>
      </c>
      <c r="U79" s="183" t="s">
        <v>109</v>
      </c>
      <c r="V79" s="183" t="s">
        <v>109</v>
      </c>
      <c r="W79" s="90"/>
      <c r="X79" s="90"/>
      <c r="Y79" s="90"/>
      <c r="Z79" s="16"/>
      <c r="AA79" s="23"/>
      <c r="AB79" s="4"/>
      <c r="AC79" s="4"/>
      <c r="AD79" s="4"/>
    </row>
    <row r="80" spans="1:30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104</v>
      </c>
      <c r="R80" s="184">
        <f>COUNTIFS($Q$22:$Q$46,$Q$80,$R$22:$R$46,R79)</f>
        <v>0</v>
      </c>
      <c r="S80" s="184">
        <f>COUNTIFS($Q$22:$Q$46,$Q$80,S$22:S$46,S79)</f>
        <v>0</v>
      </c>
      <c r="T80" s="184">
        <f>COUNTIFS($Q$22:$Q$46,$Q$80,T$22:T$46,T79)</f>
        <v>0</v>
      </c>
      <c r="U80" s="184">
        <f>COUNTIFS($Q$22:$Q$46,$Q$80,U$22:U$46,U79)</f>
        <v>0</v>
      </c>
      <c r="V80" s="184">
        <f>COUNTIFS($Q$22:$Q$46,$Q$80,V$22:V$46,V79)</f>
        <v>0</v>
      </c>
      <c r="W80" s="90"/>
      <c r="X80" s="90"/>
      <c r="Y80" s="90"/>
      <c r="Z80" s="16"/>
      <c r="AA80" s="23"/>
      <c r="AB80" s="4"/>
      <c r="AC80" s="4"/>
      <c r="AD80" s="4"/>
    </row>
    <row r="81" spans="1:30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90"/>
      <c r="X81" s="90"/>
      <c r="Y81" s="90"/>
      <c r="Z81" s="16"/>
      <c r="AA81" s="23"/>
      <c r="AB81" s="4"/>
      <c r="AC81" s="4"/>
      <c r="AD81" s="4"/>
    </row>
    <row r="82" spans="1:30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90"/>
      <c r="X82" s="90"/>
      <c r="Y82" s="90"/>
      <c r="Z82" s="16"/>
      <c r="AA82" s="23"/>
      <c r="AB82" s="4"/>
      <c r="AC82" s="4"/>
      <c r="AD82" s="4"/>
    </row>
    <row r="83" spans="1:30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90"/>
      <c r="X83" s="90"/>
      <c r="Y83" s="90"/>
      <c r="Z83" s="16"/>
      <c r="AA83" s="23"/>
      <c r="AB83" s="4"/>
      <c r="AC83" s="4"/>
      <c r="AD83" s="4"/>
    </row>
    <row r="84" spans="1:30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90"/>
      <c r="X84" s="90"/>
      <c r="Y84" s="90"/>
      <c r="Z84" s="16"/>
      <c r="AA84" s="23"/>
      <c r="AB84" s="4"/>
      <c r="AC84" s="4"/>
      <c r="AD84" s="4"/>
    </row>
    <row r="85" spans="1:30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90"/>
      <c r="X85" s="90"/>
      <c r="Y85" s="90"/>
      <c r="Z85" s="16"/>
      <c r="AA85" s="23"/>
      <c r="AB85" s="4"/>
      <c r="AC85" s="4"/>
      <c r="AD85" s="4"/>
    </row>
    <row r="86" spans="1:30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90"/>
      <c r="X86" s="90"/>
      <c r="Y86" s="90"/>
      <c r="Z86" s="16"/>
      <c r="AA86" s="23"/>
      <c r="AB86" s="4"/>
      <c r="AC86" s="4"/>
      <c r="AD86" s="4"/>
    </row>
    <row r="87" spans="1:30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90"/>
      <c r="X87" s="90"/>
      <c r="Y87" s="90"/>
      <c r="Z87" s="16"/>
      <c r="AA87" s="23"/>
      <c r="AB87" s="4"/>
      <c r="AC87" s="4"/>
      <c r="AD87" s="4"/>
    </row>
    <row r="88" spans="1:30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90"/>
      <c r="X88" s="90"/>
      <c r="Y88" s="90"/>
      <c r="Z88" s="16"/>
      <c r="AA88" s="23"/>
      <c r="AB88" s="4"/>
      <c r="AC88" s="4"/>
      <c r="AD88" s="4"/>
    </row>
    <row r="89" spans="1:30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90"/>
      <c r="X89" s="90"/>
      <c r="Y89" s="90"/>
      <c r="Z89" s="16"/>
      <c r="AA89" s="23"/>
      <c r="AB89" s="4"/>
      <c r="AC89" s="4"/>
      <c r="AD89" s="4"/>
    </row>
    <row r="90" spans="1:3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90"/>
      <c r="X90" s="90"/>
      <c r="Y90" s="90"/>
      <c r="Z90" s="16"/>
      <c r="AA90" s="23"/>
      <c r="AB90" s="4"/>
      <c r="AC90" s="4"/>
      <c r="AD90" s="4"/>
    </row>
    <row r="91" spans="1:30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90"/>
      <c r="X91" s="90"/>
      <c r="Y91" s="90"/>
      <c r="Z91" s="16"/>
      <c r="AA91" s="23"/>
      <c r="AB91" s="4"/>
      <c r="AC91" s="4"/>
      <c r="AD91" s="4"/>
    </row>
    <row r="92" spans="1:30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90"/>
      <c r="X92" s="90"/>
      <c r="Y92" s="90"/>
      <c r="Z92" s="16"/>
      <c r="AA92" s="23"/>
      <c r="AB92" s="4"/>
      <c r="AC92" s="4"/>
      <c r="AD92" s="4"/>
    </row>
    <row r="93" spans="1:30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90"/>
      <c r="X93" s="90"/>
      <c r="Y93" s="90"/>
      <c r="Z93" s="16"/>
      <c r="AA93" s="23"/>
      <c r="AB93" s="4"/>
      <c r="AC93" s="4"/>
      <c r="AD93" s="4"/>
    </row>
    <row r="94" spans="1:30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90"/>
      <c r="X94" s="90"/>
      <c r="Y94" s="90"/>
      <c r="Z94" s="16"/>
      <c r="AA94" s="23"/>
      <c r="AB94" s="4"/>
      <c r="AC94" s="4"/>
      <c r="AD94" s="4"/>
    </row>
    <row r="95" spans="1:30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90"/>
      <c r="X95" s="90"/>
      <c r="Y95" s="90"/>
      <c r="Z95" s="16"/>
      <c r="AA95" s="23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90"/>
      <c r="X96" s="90"/>
      <c r="Y96" s="90"/>
      <c r="Z96" s="16"/>
      <c r="AA96" s="23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90"/>
      <c r="X97" s="90"/>
      <c r="Y97" s="90"/>
      <c r="Z97" s="16"/>
      <c r="AA97" s="23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90"/>
      <c r="X98" s="90"/>
      <c r="Y98" s="90"/>
      <c r="Z98" s="16"/>
      <c r="AA98" s="23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90"/>
      <c r="X99" s="90"/>
      <c r="Y99" s="90"/>
      <c r="Z99" s="16"/>
      <c r="AA99" s="23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90"/>
      <c r="X100" s="90"/>
      <c r="Y100" s="90"/>
      <c r="Z100" s="16"/>
      <c r="AA100" s="23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90"/>
      <c r="X101" s="90"/>
      <c r="Y101" s="90"/>
      <c r="Z101" s="16"/>
      <c r="AA101" s="23"/>
      <c r="AB101" s="4"/>
      <c r="AC101" s="4"/>
      <c r="AD101" s="4"/>
    </row>
    <row r="102" spans="1:30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90"/>
      <c r="X102" s="90"/>
      <c r="Y102" s="90"/>
      <c r="Z102" s="16"/>
      <c r="AA102" s="23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90"/>
      <c r="X103" s="90"/>
      <c r="Y103" s="90"/>
      <c r="Z103" s="16"/>
      <c r="AA103" s="23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90"/>
      <c r="X104" s="90"/>
      <c r="Y104" s="90"/>
      <c r="Z104" s="16"/>
      <c r="AA104" s="23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90"/>
      <c r="X105" s="90"/>
      <c r="Y105" s="90"/>
      <c r="Z105" s="16"/>
      <c r="AA105" s="23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90"/>
      <c r="X106" s="90"/>
      <c r="Y106" s="90"/>
      <c r="Z106" s="16"/>
      <c r="AA106" s="23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90"/>
      <c r="X107" s="90"/>
      <c r="Y107" s="90"/>
      <c r="Z107" s="16"/>
      <c r="AA107" s="23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90"/>
      <c r="X108" s="90"/>
      <c r="Y108" s="90"/>
      <c r="Z108" s="16"/>
      <c r="AA108" s="23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90"/>
      <c r="X109" s="90"/>
      <c r="Y109" s="90"/>
      <c r="Z109" s="16"/>
      <c r="AA109" s="23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90"/>
      <c r="X110" s="90"/>
      <c r="Y110" s="90"/>
      <c r="Z110" s="16"/>
      <c r="AA110" s="23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90"/>
      <c r="X111" s="90"/>
      <c r="Y111" s="90"/>
      <c r="Z111" s="16"/>
      <c r="AA111" s="23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90"/>
      <c r="X112" s="90"/>
      <c r="Y112" s="90"/>
      <c r="Z112" s="16"/>
      <c r="AA112" s="23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90"/>
      <c r="X113" s="90"/>
      <c r="Y113" s="90"/>
      <c r="Z113" s="16"/>
      <c r="AA113" s="23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90"/>
      <c r="X114" s="90"/>
      <c r="Y114" s="90"/>
      <c r="Z114" s="16"/>
      <c r="AA114" s="23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90"/>
      <c r="X115" s="90"/>
      <c r="Y115" s="90"/>
      <c r="Z115" s="16"/>
      <c r="AA115" s="23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90"/>
      <c r="X116" s="90"/>
      <c r="Y116" s="90"/>
      <c r="Z116" s="16"/>
      <c r="AA116" s="23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90"/>
      <c r="X117" s="90"/>
      <c r="Y117" s="90"/>
      <c r="Z117" s="16"/>
      <c r="AA117" s="23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90"/>
      <c r="X118" s="90"/>
      <c r="Y118" s="90"/>
      <c r="Z118" s="16"/>
      <c r="AA118" s="23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90"/>
      <c r="X119" s="90"/>
      <c r="Y119" s="90"/>
      <c r="Z119" s="16"/>
      <c r="AA119" s="23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90"/>
      <c r="X120" s="90"/>
      <c r="Y120" s="90"/>
      <c r="Z120" s="16"/>
      <c r="AA120" s="23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90"/>
      <c r="X121" s="90"/>
      <c r="Y121" s="90"/>
      <c r="Z121" s="16"/>
      <c r="AA121" s="23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90"/>
      <c r="X122" s="90"/>
      <c r="Y122" s="90"/>
      <c r="Z122" s="16"/>
      <c r="AA122" s="23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90"/>
      <c r="X123" s="90"/>
      <c r="Y123" s="90"/>
      <c r="Z123" s="16"/>
      <c r="AA123" s="23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90"/>
      <c r="X124" s="90"/>
      <c r="Y124" s="90"/>
      <c r="Z124" s="16"/>
      <c r="AA124" s="23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90"/>
      <c r="X125" s="90"/>
      <c r="Y125" s="90"/>
      <c r="Z125" s="16"/>
      <c r="AA125" s="23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90"/>
      <c r="X126" s="90"/>
      <c r="Y126" s="90"/>
      <c r="Z126" s="16"/>
      <c r="AA126" s="23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90"/>
      <c r="X127" s="90"/>
      <c r="Y127" s="90"/>
      <c r="Z127" s="16"/>
      <c r="AA127" s="23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90"/>
      <c r="X128" s="90"/>
      <c r="Y128" s="90"/>
      <c r="Z128" s="16"/>
      <c r="AA128" s="23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90"/>
      <c r="X129" s="90"/>
      <c r="Y129" s="90"/>
      <c r="Z129" s="16"/>
      <c r="AA129" s="23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90"/>
      <c r="X130" s="90"/>
      <c r="Y130" s="90"/>
      <c r="Z130" s="16"/>
      <c r="AA130" s="23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90"/>
      <c r="X131" s="90"/>
      <c r="Y131" s="90"/>
      <c r="Z131" s="16"/>
      <c r="AA131" s="23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90"/>
      <c r="X132" s="90"/>
      <c r="Y132" s="90"/>
      <c r="Z132" s="16"/>
      <c r="AA132" s="23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90"/>
      <c r="X133" s="90"/>
      <c r="Y133" s="90"/>
      <c r="Z133" s="16"/>
      <c r="AA133" s="23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90"/>
      <c r="X134" s="90"/>
      <c r="Y134" s="90"/>
      <c r="Z134" s="16"/>
      <c r="AA134" s="23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90"/>
      <c r="X135" s="90"/>
      <c r="Y135" s="90"/>
      <c r="Z135" s="16"/>
      <c r="AA135" s="23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90"/>
      <c r="X136" s="90"/>
      <c r="Y136" s="90"/>
      <c r="Z136" s="16"/>
      <c r="AA136" s="23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90"/>
      <c r="X137" s="90"/>
      <c r="Y137" s="90"/>
      <c r="Z137" s="16"/>
      <c r="AA137" s="23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90"/>
      <c r="X138" s="90"/>
      <c r="Y138" s="90"/>
      <c r="Z138" s="16"/>
      <c r="AA138" s="23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90"/>
      <c r="X139" s="90"/>
      <c r="Y139" s="90"/>
      <c r="Z139" s="16"/>
      <c r="AA139" s="23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90"/>
      <c r="X140" s="90"/>
      <c r="Y140" s="90"/>
      <c r="Z140" s="16"/>
      <c r="AA140" s="23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90"/>
      <c r="X141" s="90"/>
      <c r="Y141" s="90"/>
      <c r="Z141" s="16"/>
      <c r="AA141" s="23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90"/>
      <c r="X142" s="90"/>
      <c r="Y142" s="90"/>
      <c r="Z142" s="16"/>
      <c r="AA142" s="23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90"/>
      <c r="X143" s="90"/>
      <c r="Y143" s="90"/>
      <c r="Z143" s="16"/>
      <c r="AA143" s="23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90"/>
      <c r="X144" s="90"/>
      <c r="Y144" s="90"/>
      <c r="Z144" s="16"/>
      <c r="AA144" s="23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90"/>
      <c r="X145" s="90"/>
      <c r="Y145" s="90"/>
      <c r="Z145" s="16"/>
      <c r="AA145" s="23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90"/>
      <c r="X146" s="90"/>
      <c r="Y146" s="90"/>
      <c r="Z146" s="16"/>
      <c r="AA146" s="23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90"/>
      <c r="X147" s="90"/>
      <c r="Y147" s="90"/>
      <c r="Z147" s="16"/>
      <c r="AA147" s="23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90"/>
      <c r="X148" s="90"/>
      <c r="Y148" s="90"/>
      <c r="Z148" s="16"/>
      <c r="AA148" s="23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90"/>
      <c r="X149" s="90"/>
      <c r="Y149" s="90"/>
      <c r="Z149" s="16"/>
      <c r="AA149" s="23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90"/>
      <c r="X150" s="90"/>
      <c r="Y150" s="90"/>
      <c r="Z150" s="16"/>
      <c r="AA150" s="23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90"/>
      <c r="X151" s="90"/>
      <c r="Y151" s="90"/>
      <c r="Z151" s="16"/>
      <c r="AA151" s="23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90"/>
      <c r="X152" s="90"/>
      <c r="Y152" s="90"/>
      <c r="Z152" s="16"/>
      <c r="AA152" s="23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90"/>
      <c r="X153" s="90"/>
      <c r="Y153" s="90"/>
      <c r="Z153" s="16"/>
      <c r="AA153" s="23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90"/>
      <c r="X154" s="90"/>
      <c r="Y154" s="90"/>
      <c r="Z154" s="16"/>
      <c r="AA154" s="23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90"/>
      <c r="X155" s="90"/>
      <c r="Y155" s="90"/>
      <c r="Z155" s="16"/>
      <c r="AA155" s="23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90"/>
      <c r="X156" s="90"/>
      <c r="Y156" s="90"/>
      <c r="Z156" s="16"/>
      <c r="AA156" s="23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90"/>
      <c r="X157" s="90"/>
      <c r="Y157" s="90"/>
      <c r="Z157" s="16"/>
      <c r="AA157" s="23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90"/>
      <c r="X158" s="90"/>
      <c r="Y158" s="90"/>
      <c r="Z158" s="16"/>
      <c r="AA158" s="23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90"/>
      <c r="X159" s="90"/>
      <c r="Y159" s="90"/>
      <c r="Z159" s="16"/>
      <c r="AA159" s="23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90"/>
      <c r="X160" s="90"/>
      <c r="Y160" s="90"/>
      <c r="Z160" s="16"/>
      <c r="AA160" s="23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90"/>
      <c r="X161" s="90"/>
      <c r="Y161" s="90"/>
      <c r="Z161" s="16"/>
      <c r="AA161" s="23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90"/>
      <c r="X162" s="90"/>
      <c r="Y162" s="90"/>
      <c r="Z162" s="16"/>
      <c r="AA162" s="23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90"/>
      <c r="X163" s="90"/>
      <c r="Y163" s="90"/>
      <c r="Z163" s="16"/>
      <c r="AA163" s="23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90"/>
      <c r="X164" s="90"/>
      <c r="Y164" s="90"/>
      <c r="Z164" s="16"/>
      <c r="AA164" s="23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90"/>
      <c r="X165" s="90"/>
      <c r="Y165" s="90"/>
      <c r="Z165" s="16"/>
      <c r="AA165" s="23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90"/>
      <c r="X166" s="90"/>
      <c r="Y166" s="90"/>
      <c r="Z166" s="16"/>
      <c r="AA166" s="23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90"/>
      <c r="X167" s="90"/>
      <c r="Y167" s="90"/>
      <c r="Z167" s="16"/>
      <c r="AA167" s="23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90"/>
      <c r="X168" s="90"/>
      <c r="Y168" s="90"/>
      <c r="Z168" s="16"/>
      <c r="AA168" s="23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90"/>
      <c r="X169" s="90"/>
      <c r="Y169" s="90"/>
      <c r="Z169" s="16"/>
      <c r="AA169" s="23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90"/>
      <c r="X170" s="90"/>
      <c r="Y170" s="90"/>
      <c r="Z170" s="16"/>
      <c r="AA170" s="23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90"/>
      <c r="X171" s="90"/>
      <c r="Y171" s="90"/>
      <c r="Z171" s="16"/>
      <c r="AA171" s="23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90"/>
      <c r="X172" s="90"/>
      <c r="Y172" s="90"/>
      <c r="Z172" s="16"/>
      <c r="AA172" s="23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90"/>
      <c r="X173" s="90"/>
      <c r="Y173" s="90"/>
      <c r="Z173" s="16"/>
      <c r="AA173" s="23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90"/>
      <c r="X174" s="90"/>
      <c r="Y174" s="90"/>
      <c r="Z174" s="16"/>
      <c r="AA174" s="23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90"/>
      <c r="X175" s="90"/>
      <c r="Y175" s="90"/>
      <c r="Z175" s="16"/>
      <c r="AA175" s="23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90"/>
      <c r="X176" s="90"/>
      <c r="Y176" s="90"/>
      <c r="Z176" s="16"/>
      <c r="AA176" s="23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90"/>
      <c r="X177" s="90"/>
      <c r="Y177" s="90"/>
      <c r="Z177" s="16"/>
      <c r="AA177" s="23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90"/>
      <c r="X178" s="90"/>
      <c r="Y178" s="90"/>
      <c r="Z178" s="16"/>
      <c r="AA178" s="23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90"/>
      <c r="X179" s="90"/>
      <c r="Y179" s="90"/>
      <c r="Z179" s="16"/>
      <c r="AA179" s="23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90"/>
      <c r="X180" s="90"/>
      <c r="Y180" s="90"/>
      <c r="Z180" s="16"/>
      <c r="AA180" s="23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90"/>
      <c r="X181" s="90"/>
      <c r="Y181" s="90"/>
      <c r="Z181" s="16"/>
      <c r="AA181" s="23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90"/>
      <c r="X182" s="90"/>
      <c r="Y182" s="90"/>
      <c r="Z182" s="16"/>
      <c r="AA182" s="23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90"/>
      <c r="X183" s="90"/>
      <c r="Y183" s="90"/>
      <c r="Z183" s="16"/>
      <c r="AA183" s="23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90"/>
      <c r="X184" s="90"/>
      <c r="Y184" s="90"/>
      <c r="Z184" s="16"/>
      <c r="AA184" s="23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90"/>
      <c r="X185" s="90"/>
      <c r="Y185" s="90"/>
      <c r="Z185" s="16"/>
      <c r="AA185" s="23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90"/>
      <c r="X186" s="90"/>
      <c r="Y186" s="90"/>
      <c r="Z186" s="16"/>
      <c r="AA186" s="23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90"/>
      <c r="X187" s="90"/>
      <c r="Y187" s="90"/>
      <c r="Z187" s="16"/>
      <c r="AA187" s="23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90"/>
      <c r="X188" s="90"/>
      <c r="Y188" s="90"/>
      <c r="Z188" s="16"/>
      <c r="AA188" s="23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90"/>
      <c r="X189" s="90"/>
      <c r="Y189" s="90"/>
      <c r="Z189" s="16"/>
      <c r="AA189" s="23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90"/>
      <c r="X190" s="90"/>
      <c r="Y190" s="90"/>
      <c r="Z190" s="16"/>
      <c r="AA190" s="23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90"/>
      <c r="X191" s="90"/>
      <c r="Y191" s="90"/>
      <c r="Z191" s="16"/>
      <c r="AA191" s="23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90"/>
      <c r="X192" s="90"/>
      <c r="Y192" s="90"/>
      <c r="Z192" s="16"/>
      <c r="AA192" s="23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90"/>
      <c r="X193" s="90"/>
      <c r="Y193" s="90"/>
      <c r="Z193" s="16"/>
      <c r="AA193" s="23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90"/>
      <c r="X194" s="90"/>
      <c r="Y194" s="90"/>
      <c r="Z194" s="16"/>
      <c r="AA194" s="23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90"/>
      <c r="X195" s="90"/>
      <c r="Y195" s="90"/>
      <c r="Z195" s="16"/>
      <c r="AA195" s="23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90"/>
      <c r="X196" s="90"/>
      <c r="Y196" s="90"/>
      <c r="Z196" s="16"/>
      <c r="AA196" s="23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90"/>
      <c r="X197" s="90"/>
      <c r="Y197" s="90"/>
      <c r="Z197" s="16"/>
      <c r="AA197" s="23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90"/>
      <c r="X198" s="90"/>
      <c r="Y198" s="90"/>
      <c r="Z198" s="16"/>
      <c r="AA198" s="23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90"/>
      <c r="X199" s="90"/>
      <c r="Y199" s="90"/>
      <c r="Z199" s="16"/>
      <c r="AA199" s="23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90"/>
      <c r="X200" s="90"/>
      <c r="Y200" s="90"/>
      <c r="Z200" s="16"/>
      <c r="AA200" s="23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90"/>
      <c r="X201" s="90"/>
      <c r="Y201" s="90"/>
      <c r="Z201" s="16"/>
      <c r="AA201" s="23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90"/>
      <c r="X202" s="90"/>
      <c r="Y202" s="90"/>
      <c r="Z202" s="16"/>
      <c r="AA202" s="23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90"/>
      <c r="X203" s="90"/>
      <c r="Y203" s="90"/>
      <c r="Z203" s="16"/>
      <c r="AA203" s="23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90"/>
      <c r="X204" s="90"/>
      <c r="Y204" s="90"/>
      <c r="Z204" s="16"/>
      <c r="AA204" s="23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90"/>
      <c r="X205" s="90"/>
      <c r="Y205" s="90"/>
      <c r="Z205" s="16"/>
      <c r="AA205" s="23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90"/>
      <c r="X206" s="90"/>
      <c r="Y206" s="90"/>
      <c r="Z206" s="16"/>
      <c r="AA206" s="23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90"/>
      <c r="X207" s="90"/>
      <c r="Y207" s="90"/>
      <c r="Z207" s="16"/>
      <c r="AA207" s="23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90"/>
      <c r="X208" s="90"/>
      <c r="Y208" s="90"/>
      <c r="Z208" s="16"/>
      <c r="AA208" s="23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90"/>
      <c r="X209" s="90"/>
      <c r="Y209" s="90"/>
      <c r="Z209" s="16"/>
      <c r="AA209" s="23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90"/>
      <c r="X210" s="90"/>
      <c r="Y210" s="90"/>
      <c r="Z210" s="16"/>
      <c r="AA210" s="23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90"/>
      <c r="X211" s="90"/>
      <c r="Y211" s="90"/>
      <c r="Z211" s="16"/>
      <c r="AA211" s="23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90"/>
      <c r="X212" s="90"/>
      <c r="Y212" s="90"/>
      <c r="Z212" s="16"/>
      <c r="AA212" s="23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90"/>
      <c r="X213" s="90"/>
      <c r="Y213" s="90"/>
      <c r="Z213" s="16"/>
      <c r="AA213" s="23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90"/>
      <c r="X214" s="90"/>
      <c r="Y214" s="90"/>
      <c r="Z214" s="16"/>
      <c r="AA214" s="23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90"/>
      <c r="X215" s="90"/>
      <c r="Y215" s="90"/>
      <c r="Z215" s="16"/>
      <c r="AA215" s="23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90"/>
      <c r="X216" s="90"/>
      <c r="Y216" s="90"/>
      <c r="Z216" s="16"/>
      <c r="AA216" s="23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90"/>
      <c r="X217" s="90"/>
      <c r="Y217" s="90"/>
      <c r="Z217" s="16"/>
      <c r="AA217" s="23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90"/>
      <c r="X218" s="90"/>
      <c r="Y218" s="90"/>
      <c r="Z218" s="16"/>
      <c r="AA218" s="23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90"/>
      <c r="X219" s="90"/>
      <c r="Y219" s="90"/>
      <c r="Z219" s="16"/>
      <c r="AA219" s="23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90"/>
      <c r="X220" s="90"/>
      <c r="Y220" s="90"/>
      <c r="Z220" s="16"/>
      <c r="AA220" s="23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90"/>
      <c r="X221" s="90"/>
      <c r="Y221" s="90"/>
      <c r="Z221" s="16"/>
      <c r="AA221" s="23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90"/>
      <c r="X222" s="90"/>
      <c r="Y222" s="90"/>
      <c r="Z222" s="16"/>
      <c r="AA222" s="23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90"/>
      <c r="X223" s="90"/>
      <c r="Y223" s="90"/>
      <c r="Z223" s="16"/>
      <c r="AA223" s="23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90"/>
      <c r="X224" s="90"/>
      <c r="Y224" s="90"/>
      <c r="Z224" s="16"/>
      <c r="AA224" s="23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90"/>
      <c r="X225" s="90"/>
      <c r="Y225" s="90"/>
      <c r="Z225" s="16"/>
      <c r="AA225" s="23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90"/>
      <c r="X226" s="90"/>
      <c r="Y226" s="90"/>
      <c r="Z226" s="16"/>
      <c r="AA226" s="23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90"/>
      <c r="X227" s="90"/>
      <c r="Y227" s="90"/>
      <c r="Z227" s="16"/>
      <c r="AA227" s="23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90"/>
      <c r="X228" s="90"/>
      <c r="Y228" s="90"/>
      <c r="Z228" s="16"/>
      <c r="AA228" s="23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90"/>
      <c r="X229" s="90"/>
      <c r="Y229" s="90"/>
      <c r="Z229" s="16"/>
      <c r="AA229" s="23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90"/>
      <c r="X230" s="90"/>
      <c r="Y230" s="90"/>
      <c r="Z230" s="16"/>
      <c r="AA230" s="23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90"/>
      <c r="X231" s="90"/>
      <c r="Y231" s="90"/>
      <c r="Z231" s="16"/>
      <c r="AA231" s="23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90"/>
      <c r="X232" s="90"/>
      <c r="Y232" s="90"/>
      <c r="Z232" s="16"/>
      <c r="AA232" s="23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90"/>
      <c r="X233" s="90"/>
      <c r="Y233" s="90"/>
      <c r="Z233" s="16"/>
      <c r="AA233" s="23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90"/>
      <c r="X234" s="90"/>
      <c r="Y234" s="90"/>
      <c r="Z234" s="16"/>
      <c r="AA234" s="23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90"/>
      <c r="X235" s="90"/>
      <c r="Y235" s="90"/>
      <c r="Z235" s="16"/>
      <c r="AA235" s="23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90"/>
      <c r="X236" s="90"/>
      <c r="Y236" s="90"/>
      <c r="Z236" s="16"/>
      <c r="AA236" s="23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90"/>
      <c r="X237" s="90"/>
      <c r="Y237" s="90"/>
      <c r="Z237" s="16"/>
      <c r="AA237" s="23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90"/>
      <c r="X238" s="90"/>
      <c r="Y238" s="90"/>
      <c r="Z238" s="16"/>
      <c r="AA238" s="23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90"/>
      <c r="X239" s="90"/>
      <c r="Y239" s="90"/>
      <c r="Z239" s="16"/>
      <c r="AA239" s="23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90"/>
      <c r="X240" s="90"/>
      <c r="Y240" s="90"/>
      <c r="Z240" s="16"/>
      <c r="AA240" s="23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90"/>
      <c r="X241" s="90"/>
      <c r="Y241" s="90"/>
      <c r="Z241" s="16"/>
      <c r="AA241" s="23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90"/>
      <c r="X242" s="90"/>
      <c r="Y242" s="90"/>
      <c r="Z242" s="16"/>
      <c r="AA242" s="23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90"/>
      <c r="X243" s="90"/>
      <c r="Y243" s="90"/>
      <c r="Z243" s="16"/>
      <c r="AA243" s="23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90"/>
      <c r="X244" s="90"/>
      <c r="Y244" s="90"/>
      <c r="Z244" s="16"/>
      <c r="AA244" s="23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90"/>
      <c r="X245" s="90"/>
      <c r="Y245" s="90"/>
      <c r="Z245" s="16"/>
      <c r="AA245" s="23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90"/>
      <c r="X246" s="90"/>
      <c r="Y246" s="90"/>
      <c r="Z246" s="16"/>
      <c r="AA246" s="23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90"/>
      <c r="X247" s="90"/>
      <c r="Y247" s="90"/>
      <c r="Z247" s="16"/>
      <c r="AA247" s="23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90"/>
      <c r="X248" s="90"/>
      <c r="Y248" s="90"/>
      <c r="Z248" s="16"/>
      <c r="AA248" s="23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90"/>
      <c r="X249" s="90"/>
      <c r="Y249" s="90"/>
      <c r="Z249" s="16"/>
      <c r="AA249" s="23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90"/>
      <c r="X250" s="90"/>
      <c r="Y250" s="90"/>
      <c r="Z250" s="16"/>
      <c r="AA250" s="23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90"/>
      <c r="X251" s="90"/>
      <c r="Y251" s="90"/>
      <c r="Z251" s="16"/>
      <c r="AA251" s="23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90"/>
      <c r="X252" s="90"/>
      <c r="Y252" s="90"/>
      <c r="Z252" s="16"/>
      <c r="AA252" s="23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90"/>
      <c r="X253" s="90"/>
      <c r="Y253" s="90"/>
      <c r="Z253" s="16"/>
      <c r="AA253" s="23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90"/>
      <c r="X254" s="90"/>
      <c r="Y254" s="90"/>
      <c r="Z254" s="16"/>
      <c r="AA254" s="23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90"/>
      <c r="X255" s="90"/>
      <c r="Y255" s="90"/>
      <c r="Z255" s="16"/>
      <c r="AA255" s="23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90"/>
      <c r="X256" s="90"/>
      <c r="Y256" s="90"/>
      <c r="Z256" s="16"/>
      <c r="AA256" s="23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90"/>
      <c r="X257" s="90"/>
      <c r="Y257" s="90"/>
      <c r="Z257" s="16"/>
      <c r="AA257" s="23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90"/>
      <c r="X258" s="90"/>
      <c r="Y258" s="90"/>
      <c r="Z258" s="16"/>
      <c r="AA258" s="23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90"/>
      <c r="X259" s="90"/>
      <c r="Y259" s="90"/>
      <c r="Z259" s="16"/>
      <c r="AA259" s="23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90"/>
      <c r="X260" s="90"/>
      <c r="Y260" s="90"/>
      <c r="Z260" s="16"/>
      <c r="AA260" s="23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90"/>
      <c r="X261" s="90"/>
      <c r="Y261" s="90"/>
      <c r="Z261" s="16"/>
      <c r="AA261" s="23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90"/>
      <c r="X262" s="90"/>
      <c r="Y262" s="90"/>
      <c r="Z262" s="16"/>
      <c r="AA262" s="23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90"/>
      <c r="X263" s="90"/>
      <c r="Y263" s="90"/>
      <c r="Z263" s="16"/>
      <c r="AA263" s="23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90"/>
      <c r="X264" s="90"/>
      <c r="Y264" s="90"/>
      <c r="Z264" s="16"/>
      <c r="AA264" s="23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90"/>
      <c r="X265" s="90"/>
      <c r="Y265" s="90"/>
      <c r="Z265" s="16"/>
      <c r="AA265" s="23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90"/>
      <c r="X266" s="90"/>
      <c r="Y266" s="90"/>
      <c r="Z266" s="16"/>
      <c r="AA266" s="23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90"/>
      <c r="X267" s="90"/>
      <c r="Y267" s="90"/>
      <c r="Z267" s="16"/>
      <c r="AA267" s="23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90"/>
      <c r="X268" s="90"/>
      <c r="Y268" s="90"/>
      <c r="Z268" s="16"/>
      <c r="AA268" s="23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90"/>
      <c r="X269" s="90"/>
      <c r="Y269" s="90"/>
      <c r="Z269" s="16"/>
      <c r="AA269" s="23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90"/>
      <c r="X270" s="90"/>
      <c r="Y270" s="90"/>
      <c r="Z270" s="16"/>
      <c r="AA270" s="23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90"/>
      <c r="X271" s="90"/>
      <c r="Y271" s="90"/>
      <c r="Z271" s="16"/>
      <c r="AA271" s="23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90"/>
      <c r="X272" s="90"/>
      <c r="Y272" s="90"/>
      <c r="Z272" s="16"/>
      <c r="AA272" s="23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90"/>
      <c r="X273" s="90"/>
      <c r="Y273" s="90"/>
      <c r="Z273" s="16"/>
      <c r="AA273" s="23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90"/>
      <c r="X274" s="90"/>
      <c r="Y274" s="90"/>
      <c r="Z274" s="16"/>
      <c r="AA274" s="23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90"/>
      <c r="X275" s="90"/>
      <c r="Y275" s="90"/>
      <c r="Z275" s="16"/>
      <c r="AA275" s="23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90"/>
      <c r="X276" s="90"/>
      <c r="Y276" s="90"/>
      <c r="Z276" s="16"/>
      <c r="AA276" s="23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90"/>
      <c r="X277" s="90"/>
      <c r="Y277" s="90"/>
      <c r="Z277" s="16"/>
      <c r="AA277" s="23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90"/>
      <c r="X278" s="90"/>
      <c r="Y278" s="90"/>
      <c r="Z278" s="16"/>
      <c r="AA278" s="23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90"/>
      <c r="X279" s="90"/>
      <c r="Y279" s="90"/>
      <c r="Z279" s="16"/>
      <c r="AA279" s="23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90"/>
      <c r="X280" s="90"/>
      <c r="Y280" s="90"/>
      <c r="Z280" s="16"/>
      <c r="AA280" s="23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90"/>
      <c r="X281" s="90"/>
      <c r="Y281" s="90"/>
      <c r="Z281" s="16"/>
      <c r="AA281" s="23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90"/>
      <c r="X282" s="90"/>
      <c r="Y282" s="90"/>
      <c r="Z282" s="16"/>
      <c r="AA282" s="23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90"/>
      <c r="X283" s="90"/>
      <c r="Y283" s="90"/>
      <c r="Z283" s="16"/>
      <c r="AA283" s="23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90"/>
      <c r="X284" s="90"/>
      <c r="Y284" s="90"/>
      <c r="Z284" s="16"/>
      <c r="AA284" s="23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90"/>
      <c r="X285" s="90"/>
      <c r="Y285" s="90"/>
      <c r="Z285" s="16"/>
      <c r="AA285" s="23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90"/>
      <c r="X286" s="90"/>
      <c r="Y286" s="90"/>
      <c r="Z286" s="16"/>
      <c r="AA286" s="23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90"/>
      <c r="X287" s="90"/>
      <c r="Y287" s="90"/>
      <c r="Z287" s="16"/>
      <c r="AA287" s="23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90"/>
      <c r="X288" s="90"/>
      <c r="Y288" s="90"/>
      <c r="Z288" s="16"/>
      <c r="AA288" s="23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90"/>
      <c r="X289" s="90"/>
      <c r="Y289" s="90"/>
      <c r="Z289" s="16"/>
      <c r="AA289" s="23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90"/>
      <c r="X290" s="90"/>
      <c r="Y290" s="90"/>
      <c r="Z290" s="16"/>
      <c r="AA290" s="23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90"/>
      <c r="X291" s="90"/>
      <c r="Y291" s="90"/>
      <c r="Z291" s="16"/>
      <c r="AA291" s="23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90"/>
      <c r="X292" s="90"/>
      <c r="Y292" s="90"/>
      <c r="Z292" s="16"/>
      <c r="AA292" s="23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90"/>
      <c r="X293" s="90"/>
      <c r="Y293" s="90"/>
      <c r="Z293" s="16"/>
      <c r="AA293" s="23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90"/>
      <c r="X294" s="90"/>
      <c r="Y294" s="90"/>
      <c r="Z294" s="16"/>
      <c r="AA294" s="23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90"/>
      <c r="X295" s="90"/>
      <c r="Y295" s="90"/>
      <c r="Z295" s="16"/>
      <c r="AA295" s="23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90"/>
      <c r="X296" s="90"/>
      <c r="Y296" s="90"/>
      <c r="Z296" s="16"/>
      <c r="AA296" s="23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90"/>
      <c r="X297" s="90"/>
      <c r="Y297" s="90"/>
      <c r="Z297" s="16"/>
      <c r="AA297" s="23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90"/>
      <c r="X298" s="90"/>
      <c r="Y298" s="90"/>
      <c r="Z298" s="16"/>
      <c r="AA298" s="23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90"/>
      <c r="X299" s="90"/>
      <c r="Y299" s="90"/>
      <c r="Z299" s="16"/>
      <c r="AA299" s="23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90"/>
      <c r="X300" s="90"/>
      <c r="Y300" s="90"/>
      <c r="Z300" s="16"/>
      <c r="AA300" s="23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90"/>
      <c r="X301" s="90"/>
      <c r="Y301" s="90"/>
      <c r="Z301" s="16"/>
      <c r="AA301" s="23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90"/>
      <c r="X302" s="90"/>
      <c r="Y302" s="90"/>
      <c r="Z302" s="16"/>
      <c r="AA302" s="23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90"/>
      <c r="X303" s="90"/>
      <c r="Y303" s="90"/>
      <c r="Z303" s="16"/>
      <c r="AA303" s="23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90"/>
      <c r="X304" s="90"/>
      <c r="Y304" s="90"/>
      <c r="Z304" s="16"/>
      <c r="AA304" s="23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90"/>
      <c r="X305" s="90"/>
      <c r="Y305" s="90"/>
      <c r="Z305" s="16"/>
      <c r="AA305" s="23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90"/>
      <c r="X306" s="90"/>
      <c r="Y306" s="90"/>
      <c r="Z306" s="16"/>
      <c r="AA306" s="23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90"/>
      <c r="X307" s="90"/>
      <c r="Y307" s="90"/>
      <c r="Z307" s="16"/>
      <c r="AA307" s="23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90"/>
      <c r="X308" s="90"/>
      <c r="Y308" s="90"/>
      <c r="Z308" s="16"/>
      <c r="AA308" s="23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90"/>
      <c r="X309" s="90"/>
      <c r="Y309" s="90"/>
      <c r="Z309" s="16"/>
      <c r="AA309" s="23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90"/>
      <c r="X310" s="90"/>
      <c r="Y310" s="90"/>
      <c r="Z310" s="16"/>
      <c r="AA310" s="23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90"/>
      <c r="X311" s="90"/>
      <c r="Y311" s="90"/>
      <c r="Z311" s="16"/>
      <c r="AA311" s="23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90"/>
      <c r="X312" s="90"/>
      <c r="Y312" s="90"/>
      <c r="Z312" s="16"/>
      <c r="AA312" s="23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90"/>
      <c r="X313" s="90"/>
      <c r="Y313" s="90"/>
      <c r="Z313" s="16"/>
      <c r="AA313" s="23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90"/>
      <c r="X314" s="90"/>
      <c r="Y314" s="90"/>
      <c r="Z314" s="16"/>
      <c r="AA314" s="23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90"/>
      <c r="X315" s="90"/>
      <c r="Y315" s="90"/>
      <c r="Z315" s="16"/>
      <c r="AA315" s="23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90"/>
      <c r="X316" s="90"/>
      <c r="Y316" s="90"/>
      <c r="Z316" s="16"/>
      <c r="AA316" s="23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90"/>
      <c r="X317" s="90"/>
      <c r="Y317" s="90"/>
      <c r="Z317" s="16"/>
      <c r="AA317" s="23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90"/>
      <c r="X318" s="90"/>
      <c r="Y318" s="90"/>
      <c r="Z318" s="16"/>
      <c r="AA318" s="23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90"/>
      <c r="X319" s="90"/>
      <c r="Y319" s="90"/>
      <c r="Z319" s="16"/>
      <c r="AA319" s="23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90"/>
      <c r="X320" s="90"/>
      <c r="Y320" s="90"/>
      <c r="Z320" s="16"/>
      <c r="AA320" s="23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90"/>
      <c r="X321" s="90"/>
      <c r="Y321" s="90"/>
      <c r="Z321" s="16"/>
      <c r="AA321" s="23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90"/>
      <c r="X322" s="90"/>
      <c r="Y322" s="90"/>
      <c r="Z322" s="16"/>
      <c r="AA322" s="23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90"/>
      <c r="X323" s="90"/>
      <c r="Y323" s="90"/>
      <c r="Z323" s="16"/>
      <c r="AA323" s="23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90"/>
      <c r="X324" s="90"/>
      <c r="Y324" s="90"/>
      <c r="Z324" s="16"/>
      <c r="AA324" s="23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90"/>
      <c r="X325" s="90"/>
      <c r="Y325" s="90"/>
      <c r="Z325" s="16"/>
      <c r="AA325" s="23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90"/>
      <c r="X326" s="90"/>
      <c r="Y326" s="90"/>
      <c r="Z326" s="16"/>
      <c r="AA326" s="23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90"/>
      <c r="X327" s="90"/>
      <c r="Y327" s="90"/>
      <c r="Z327" s="16"/>
      <c r="AA327" s="23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90"/>
      <c r="X328" s="90"/>
      <c r="Y328" s="90"/>
      <c r="Z328" s="16"/>
      <c r="AA328" s="23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90"/>
      <c r="X329" s="90"/>
      <c r="Y329" s="90"/>
      <c r="Z329" s="16"/>
      <c r="AA329" s="23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90"/>
      <c r="X330" s="90"/>
      <c r="Y330" s="90"/>
      <c r="Z330" s="16"/>
      <c r="AA330" s="23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90"/>
      <c r="X331" s="90"/>
      <c r="Y331" s="90"/>
      <c r="Z331" s="16"/>
      <c r="AA331" s="23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90"/>
      <c r="X332" s="90"/>
      <c r="Y332" s="90"/>
      <c r="Z332" s="16"/>
      <c r="AA332" s="23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90"/>
      <c r="X333" s="90"/>
      <c r="Y333" s="90"/>
      <c r="Z333" s="16"/>
      <c r="AA333" s="23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90"/>
      <c r="X334" s="90"/>
      <c r="Y334" s="90"/>
      <c r="Z334" s="16"/>
      <c r="AA334" s="23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90"/>
      <c r="X335" s="90"/>
      <c r="Y335" s="90"/>
      <c r="Z335" s="16"/>
      <c r="AA335" s="23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90"/>
      <c r="X336" s="90"/>
      <c r="Y336" s="90"/>
      <c r="Z336" s="16"/>
      <c r="AA336" s="23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90"/>
      <c r="X337" s="90"/>
      <c r="Y337" s="90"/>
      <c r="Z337" s="16"/>
      <c r="AA337" s="23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90"/>
      <c r="X338" s="90"/>
      <c r="Y338" s="90"/>
      <c r="Z338" s="16"/>
      <c r="AA338" s="23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90"/>
      <c r="X339" s="90"/>
      <c r="Y339" s="90"/>
      <c r="Z339" s="16"/>
      <c r="AA339" s="23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90"/>
      <c r="X340" s="90"/>
      <c r="Y340" s="90"/>
      <c r="Z340" s="16"/>
      <c r="AA340" s="23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90"/>
      <c r="X341" s="90"/>
      <c r="Y341" s="90"/>
      <c r="Z341" s="16"/>
      <c r="AA341" s="23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90"/>
      <c r="X342" s="90"/>
      <c r="Y342" s="90"/>
      <c r="Z342" s="16"/>
      <c r="AA342" s="23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90"/>
      <c r="X343" s="90"/>
      <c r="Y343" s="90"/>
      <c r="Z343" s="16"/>
      <c r="AA343" s="23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90"/>
      <c r="X344" s="90"/>
      <c r="Y344" s="90"/>
      <c r="Z344" s="16"/>
      <c r="AA344" s="23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90"/>
      <c r="X345" s="90"/>
      <c r="Y345" s="90"/>
      <c r="Z345" s="16"/>
      <c r="AA345" s="23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90"/>
      <c r="X346" s="90"/>
      <c r="Y346" s="90"/>
      <c r="Z346" s="16"/>
      <c r="AA346" s="23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90"/>
      <c r="X347" s="90"/>
      <c r="Y347" s="90"/>
      <c r="Z347" s="16"/>
      <c r="AA347" s="23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90"/>
      <c r="X348" s="90"/>
      <c r="Y348" s="90"/>
      <c r="Z348" s="16"/>
      <c r="AA348" s="23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90"/>
      <c r="X349" s="90"/>
      <c r="Y349" s="90"/>
      <c r="Z349" s="16"/>
      <c r="AA349" s="23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90"/>
      <c r="X350" s="90"/>
      <c r="Y350" s="90"/>
      <c r="Z350" s="16"/>
      <c r="AA350" s="23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90"/>
      <c r="X351" s="90"/>
      <c r="Y351" s="90"/>
      <c r="Z351" s="16"/>
      <c r="AA351" s="23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90"/>
      <c r="X352" s="90"/>
      <c r="Y352" s="90"/>
      <c r="Z352" s="16"/>
      <c r="AA352" s="23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90"/>
      <c r="X353" s="90"/>
      <c r="Y353" s="90"/>
      <c r="Z353" s="16"/>
      <c r="AA353" s="23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90"/>
      <c r="X354" s="90"/>
      <c r="Y354" s="90"/>
      <c r="Z354" s="16"/>
      <c r="AA354" s="23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90"/>
      <c r="X355" s="90"/>
      <c r="Y355" s="90"/>
      <c r="Z355" s="16"/>
      <c r="AA355" s="23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90"/>
      <c r="X356" s="90"/>
      <c r="Y356" s="90"/>
      <c r="Z356" s="16"/>
      <c r="AA356" s="23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90"/>
      <c r="X357" s="90"/>
      <c r="Y357" s="90"/>
      <c r="Z357" s="16"/>
      <c r="AA357" s="23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90"/>
      <c r="X358" s="90"/>
      <c r="Y358" s="90"/>
      <c r="Z358" s="16"/>
      <c r="AA358" s="23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90"/>
      <c r="X359" s="90"/>
      <c r="Y359" s="90"/>
      <c r="Z359" s="16"/>
      <c r="AA359" s="23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90"/>
      <c r="X360" s="90"/>
      <c r="Y360" s="90"/>
      <c r="Z360" s="16"/>
      <c r="AA360" s="23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90"/>
      <c r="X361" s="90"/>
      <c r="Y361" s="90"/>
      <c r="Z361" s="16"/>
      <c r="AA361" s="23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90"/>
      <c r="X362" s="90"/>
      <c r="Y362" s="90"/>
      <c r="Z362" s="16"/>
      <c r="AA362" s="23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90"/>
      <c r="X363" s="90"/>
      <c r="Y363" s="90"/>
      <c r="Z363" s="16"/>
      <c r="AA363" s="23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90"/>
      <c r="X364" s="90"/>
      <c r="Y364" s="90"/>
      <c r="Z364" s="16"/>
      <c r="AA364" s="23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90"/>
      <c r="X365" s="90"/>
      <c r="Y365" s="90"/>
      <c r="Z365" s="16"/>
      <c r="AA365" s="23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90"/>
      <c r="X366" s="90"/>
      <c r="Y366" s="90"/>
      <c r="Z366" s="16"/>
      <c r="AA366" s="23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90"/>
      <c r="X367" s="90"/>
      <c r="Y367" s="90"/>
      <c r="Z367" s="16"/>
      <c r="AA367" s="23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90"/>
      <c r="X368" s="90"/>
      <c r="Y368" s="90"/>
      <c r="Z368" s="16"/>
      <c r="AA368" s="23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90"/>
      <c r="X369" s="90"/>
      <c r="Y369" s="90"/>
      <c r="Z369" s="16"/>
      <c r="AA369" s="23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90"/>
      <c r="X370" s="90"/>
      <c r="Y370" s="90"/>
      <c r="Z370" s="16"/>
      <c r="AA370" s="23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90"/>
      <c r="X371" s="90"/>
      <c r="Y371" s="90"/>
      <c r="Z371" s="16"/>
      <c r="AA371" s="23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90"/>
      <c r="X372" s="90"/>
      <c r="Y372" s="90"/>
      <c r="Z372" s="16"/>
      <c r="AA372" s="23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90"/>
      <c r="X373" s="90"/>
      <c r="Y373" s="90"/>
      <c r="Z373" s="16"/>
      <c r="AA373" s="23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90"/>
      <c r="X374" s="90"/>
      <c r="Y374" s="90"/>
      <c r="Z374" s="16"/>
      <c r="AA374" s="23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90"/>
      <c r="X375" s="90"/>
      <c r="Y375" s="90"/>
      <c r="Z375" s="16"/>
      <c r="AA375" s="23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90"/>
      <c r="X376" s="90"/>
      <c r="Y376" s="90"/>
      <c r="Z376" s="16"/>
      <c r="AA376" s="23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90"/>
      <c r="X377" s="90"/>
      <c r="Y377" s="90"/>
      <c r="Z377" s="16"/>
      <c r="AA377" s="23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90"/>
      <c r="X378" s="90"/>
      <c r="Y378" s="90"/>
      <c r="Z378" s="16"/>
      <c r="AA378" s="23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90"/>
      <c r="X379" s="90"/>
      <c r="Y379" s="90"/>
      <c r="Z379" s="16"/>
      <c r="AA379" s="23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90"/>
      <c r="X380" s="90"/>
      <c r="Y380" s="90"/>
      <c r="Z380" s="16"/>
      <c r="AA380" s="23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90"/>
      <c r="X381" s="90"/>
      <c r="Y381" s="90"/>
      <c r="Z381" s="16"/>
      <c r="AA381" s="23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90"/>
      <c r="X382" s="90"/>
      <c r="Y382" s="90"/>
      <c r="Z382" s="16"/>
      <c r="AA382" s="23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90"/>
      <c r="X383" s="90"/>
      <c r="Y383" s="90"/>
      <c r="Z383" s="16"/>
      <c r="AA383" s="23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90"/>
      <c r="X384" s="90"/>
      <c r="Y384" s="90"/>
      <c r="Z384" s="16"/>
      <c r="AA384" s="23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90"/>
      <c r="X385" s="90"/>
      <c r="Y385" s="90"/>
      <c r="Z385" s="16"/>
      <c r="AA385" s="23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90"/>
      <c r="X386" s="90"/>
      <c r="Y386" s="90"/>
      <c r="Z386" s="16"/>
      <c r="AA386" s="23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90"/>
      <c r="X387" s="90"/>
      <c r="Y387" s="90"/>
      <c r="Z387" s="16"/>
      <c r="AA387" s="23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90"/>
      <c r="X388" s="90"/>
      <c r="Y388" s="90"/>
      <c r="Z388" s="16"/>
      <c r="AA388" s="23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90"/>
      <c r="X389" s="90"/>
      <c r="Y389" s="90"/>
      <c r="Z389" s="16"/>
      <c r="AA389" s="23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90"/>
      <c r="X390" s="90"/>
      <c r="Y390" s="90"/>
      <c r="Z390" s="16"/>
      <c r="AA390" s="23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90"/>
      <c r="X391" s="90"/>
      <c r="Y391" s="90"/>
      <c r="Z391" s="16"/>
      <c r="AA391" s="23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90"/>
      <c r="X392" s="90"/>
      <c r="Y392" s="90"/>
      <c r="Z392" s="16"/>
      <c r="AA392" s="23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90"/>
      <c r="X393" s="90"/>
      <c r="Y393" s="90"/>
      <c r="Z393" s="16"/>
      <c r="AA393" s="23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90"/>
      <c r="X394" s="90"/>
      <c r="Y394" s="90"/>
      <c r="Z394" s="16"/>
      <c r="AA394" s="23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90"/>
      <c r="X395" s="90"/>
      <c r="Y395" s="90"/>
      <c r="Z395" s="16"/>
      <c r="AA395" s="23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90"/>
      <c r="X396" s="90"/>
      <c r="Y396" s="90"/>
      <c r="Z396" s="16"/>
      <c r="AA396" s="23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90"/>
      <c r="X397" s="90"/>
      <c r="Y397" s="90"/>
      <c r="Z397" s="16"/>
      <c r="AA397" s="23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90"/>
      <c r="X398" s="90"/>
      <c r="Y398" s="90"/>
      <c r="Z398" s="16"/>
      <c r="AA398" s="23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90"/>
      <c r="X399" s="90"/>
      <c r="Y399" s="90"/>
      <c r="Z399" s="16"/>
      <c r="AA399" s="23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90"/>
      <c r="X400" s="90"/>
      <c r="Y400" s="90"/>
      <c r="Z400" s="16"/>
      <c r="AA400" s="23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90"/>
      <c r="X401" s="90"/>
      <c r="Y401" s="90"/>
      <c r="Z401" s="16"/>
      <c r="AA401" s="23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90"/>
      <c r="X402" s="90"/>
      <c r="Y402" s="90"/>
      <c r="Z402" s="16"/>
      <c r="AA402" s="23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90"/>
      <c r="X403" s="90"/>
      <c r="Y403" s="90"/>
      <c r="Z403" s="16"/>
      <c r="AA403" s="23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90"/>
      <c r="X404" s="90"/>
      <c r="Y404" s="90"/>
      <c r="Z404" s="16"/>
      <c r="AA404" s="23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90"/>
      <c r="X405" s="90"/>
      <c r="Y405" s="90"/>
      <c r="Z405" s="16"/>
      <c r="AA405" s="23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90"/>
      <c r="X406" s="90"/>
      <c r="Y406" s="90"/>
      <c r="Z406" s="16"/>
      <c r="AA406" s="23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90"/>
      <c r="X407" s="90"/>
      <c r="Y407" s="90"/>
      <c r="Z407" s="16"/>
      <c r="AA407" s="23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90"/>
      <c r="X408" s="90"/>
      <c r="Y408" s="90"/>
      <c r="Z408" s="16"/>
      <c r="AA408" s="23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90"/>
      <c r="X409" s="90"/>
      <c r="Y409" s="90"/>
      <c r="Z409" s="16"/>
      <c r="AA409" s="23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90"/>
      <c r="X410" s="90"/>
      <c r="Y410" s="90"/>
      <c r="Z410" s="16"/>
      <c r="AA410" s="23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90"/>
      <c r="X411" s="90"/>
      <c r="Y411" s="90"/>
      <c r="Z411" s="16"/>
      <c r="AA411" s="23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90"/>
      <c r="X412" s="90"/>
      <c r="Y412" s="90"/>
      <c r="Z412" s="16"/>
      <c r="AA412" s="23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90"/>
      <c r="X413" s="90"/>
      <c r="Y413" s="90"/>
      <c r="Z413" s="16"/>
      <c r="AA413" s="23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90"/>
      <c r="X414" s="90"/>
      <c r="Y414" s="90"/>
      <c r="Z414" s="16"/>
      <c r="AA414" s="23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90"/>
      <c r="X415" s="90"/>
      <c r="Y415" s="90"/>
      <c r="Z415" s="16"/>
      <c r="AA415" s="23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90"/>
      <c r="X416" s="90"/>
      <c r="Y416" s="90"/>
      <c r="Z416" s="16"/>
      <c r="AA416" s="23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90"/>
      <c r="X417" s="90"/>
      <c r="Y417" s="90"/>
      <c r="Z417" s="16"/>
      <c r="AA417" s="23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90"/>
      <c r="X418" s="90"/>
      <c r="Y418" s="90"/>
      <c r="Z418" s="16"/>
      <c r="AA418" s="23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90"/>
      <c r="X419" s="90"/>
      <c r="Y419" s="90"/>
      <c r="Z419" s="16"/>
      <c r="AA419" s="23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90"/>
      <c r="X420" s="90"/>
      <c r="Y420" s="90"/>
      <c r="Z420" s="16"/>
      <c r="AA420" s="23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90"/>
      <c r="X421" s="90"/>
      <c r="Y421" s="90"/>
      <c r="Z421" s="16"/>
      <c r="AA421" s="23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90"/>
      <c r="X422" s="90"/>
      <c r="Y422" s="90"/>
      <c r="Z422" s="16"/>
      <c r="AA422" s="23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90"/>
      <c r="X423" s="90"/>
      <c r="Y423" s="90"/>
      <c r="Z423" s="16"/>
      <c r="AA423" s="23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90"/>
      <c r="X424" s="90"/>
      <c r="Y424" s="90"/>
      <c r="Z424" s="16"/>
      <c r="AA424" s="23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90"/>
      <c r="X425" s="90"/>
      <c r="Y425" s="90"/>
      <c r="Z425" s="16"/>
      <c r="AA425" s="23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90"/>
      <c r="X426" s="90"/>
      <c r="Y426" s="90"/>
      <c r="Z426" s="16"/>
      <c r="AA426" s="23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90"/>
      <c r="X427" s="90"/>
      <c r="Y427" s="90"/>
      <c r="Z427" s="16"/>
      <c r="AA427" s="23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90"/>
      <c r="X428" s="90"/>
      <c r="Y428" s="90"/>
      <c r="Z428" s="16"/>
      <c r="AA428" s="23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90"/>
      <c r="X429" s="90"/>
      <c r="Y429" s="90"/>
      <c r="Z429" s="16"/>
      <c r="AA429" s="23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90"/>
      <c r="X430" s="90"/>
      <c r="Y430" s="90"/>
      <c r="Z430" s="16"/>
      <c r="AA430" s="23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90"/>
      <c r="X431" s="90"/>
      <c r="Y431" s="90"/>
      <c r="Z431" s="16"/>
      <c r="AA431" s="23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90"/>
      <c r="X432" s="90"/>
      <c r="Y432" s="90"/>
      <c r="Z432" s="16"/>
      <c r="AA432" s="23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90"/>
      <c r="X433" s="90"/>
      <c r="Y433" s="90"/>
      <c r="Z433" s="16"/>
      <c r="AA433" s="23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90"/>
      <c r="X434" s="90"/>
      <c r="Y434" s="90"/>
      <c r="Z434" s="16"/>
      <c r="AA434" s="23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90"/>
      <c r="X435" s="90"/>
      <c r="Y435" s="90"/>
      <c r="Z435" s="16"/>
      <c r="AA435" s="23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90"/>
      <c r="X436" s="90"/>
      <c r="Y436" s="90"/>
      <c r="Z436" s="16"/>
      <c r="AA436" s="23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90"/>
      <c r="X437" s="90"/>
      <c r="Y437" s="90"/>
      <c r="Z437" s="16"/>
      <c r="AA437" s="23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90"/>
      <c r="X438" s="90"/>
      <c r="Y438" s="90"/>
      <c r="Z438" s="16"/>
      <c r="AA438" s="23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90"/>
      <c r="X439" s="90"/>
      <c r="Y439" s="90"/>
      <c r="Z439" s="16"/>
      <c r="AA439" s="23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90"/>
      <c r="X440" s="90"/>
      <c r="Y440" s="90"/>
      <c r="Z440" s="16"/>
      <c r="AA440" s="23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90"/>
      <c r="X441" s="90"/>
      <c r="Y441" s="90"/>
      <c r="Z441" s="16"/>
      <c r="AA441" s="23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90"/>
      <c r="X442" s="90"/>
      <c r="Y442" s="90"/>
      <c r="Z442" s="16"/>
      <c r="AA442" s="23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90"/>
      <c r="X443" s="90"/>
      <c r="Y443" s="90"/>
      <c r="Z443" s="16"/>
      <c r="AA443" s="23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90"/>
      <c r="X444" s="90"/>
      <c r="Y444" s="90"/>
      <c r="Z444" s="16"/>
      <c r="AA444" s="23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90"/>
      <c r="X445" s="90"/>
      <c r="Y445" s="90"/>
      <c r="Z445" s="16"/>
      <c r="AA445" s="23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90"/>
      <c r="X446" s="90"/>
      <c r="Y446" s="90"/>
      <c r="Z446" s="16"/>
      <c r="AA446" s="23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90"/>
      <c r="X447" s="90"/>
      <c r="Y447" s="90"/>
      <c r="Z447" s="16"/>
      <c r="AA447" s="23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90"/>
      <c r="X448" s="90"/>
      <c r="Y448" s="90"/>
      <c r="Z448" s="16"/>
      <c r="AA448" s="23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90"/>
      <c r="X449" s="90"/>
      <c r="Y449" s="90"/>
      <c r="Z449" s="16"/>
      <c r="AA449" s="23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90"/>
      <c r="X450" s="90"/>
      <c r="Y450" s="90"/>
      <c r="Z450" s="16"/>
      <c r="AA450" s="23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90"/>
      <c r="X451" s="90"/>
      <c r="Y451" s="90"/>
      <c r="Z451" s="16"/>
      <c r="AA451" s="23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90"/>
      <c r="X452" s="90"/>
      <c r="Y452" s="90"/>
      <c r="Z452" s="16"/>
      <c r="AA452" s="23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90"/>
      <c r="X453" s="90"/>
      <c r="Y453" s="90"/>
      <c r="Z453" s="16"/>
      <c r="AA453" s="23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90"/>
      <c r="X454" s="90"/>
      <c r="Y454" s="90"/>
      <c r="Z454" s="16"/>
      <c r="AA454" s="23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90"/>
      <c r="X455" s="90"/>
      <c r="Y455" s="90"/>
      <c r="Z455" s="16"/>
      <c r="AA455" s="23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90"/>
      <c r="X456" s="90"/>
      <c r="Y456" s="90"/>
      <c r="Z456" s="16"/>
      <c r="AA456" s="23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90"/>
      <c r="X457" s="90"/>
      <c r="Y457" s="90"/>
      <c r="Z457" s="16"/>
      <c r="AA457" s="23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90"/>
      <c r="X458" s="90"/>
      <c r="Y458" s="90"/>
      <c r="Z458" s="16"/>
      <c r="AA458" s="23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90"/>
      <c r="X459" s="90"/>
      <c r="Y459" s="90"/>
      <c r="Z459" s="16"/>
      <c r="AA459" s="23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90"/>
      <c r="X460" s="90"/>
      <c r="Y460" s="90"/>
      <c r="Z460" s="16"/>
      <c r="AA460" s="23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90"/>
      <c r="X461" s="90"/>
      <c r="Y461" s="90"/>
      <c r="Z461" s="16"/>
      <c r="AA461" s="23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90"/>
      <c r="X462" s="90"/>
      <c r="Y462" s="90"/>
      <c r="Z462" s="16"/>
      <c r="AA462" s="23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90"/>
      <c r="X463" s="90"/>
      <c r="Y463" s="90"/>
      <c r="Z463" s="16"/>
      <c r="AA463" s="23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90"/>
      <c r="X464" s="90"/>
      <c r="Y464" s="90"/>
      <c r="Z464" s="16"/>
      <c r="AA464" s="23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90"/>
      <c r="X465" s="90"/>
      <c r="Y465" s="90"/>
      <c r="Z465" s="16"/>
      <c r="AA465" s="23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90"/>
      <c r="X466" s="90"/>
      <c r="Y466" s="90"/>
      <c r="Z466" s="16"/>
      <c r="AA466" s="23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90"/>
      <c r="X467" s="90"/>
      <c r="Y467" s="90"/>
      <c r="Z467" s="16"/>
      <c r="AA467" s="23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90"/>
      <c r="X468" s="90"/>
      <c r="Y468" s="90"/>
      <c r="Z468" s="16"/>
      <c r="AA468" s="23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90"/>
      <c r="X469" s="90"/>
      <c r="Y469" s="90"/>
      <c r="Z469" s="16"/>
      <c r="AA469" s="23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90"/>
      <c r="X470" s="90"/>
      <c r="Y470" s="90"/>
      <c r="Z470" s="16"/>
      <c r="AA470" s="23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90"/>
      <c r="X471" s="90"/>
      <c r="Y471" s="90"/>
      <c r="Z471" s="16"/>
      <c r="AA471" s="23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90"/>
      <c r="X472" s="90"/>
      <c r="Y472" s="90"/>
      <c r="Z472" s="16"/>
      <c r="AA472" s="23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90"/>
      <c r="X473" s="90"/>
      <c r="Y473" s="90"/>
      <c r="Z473" s="16"/>
      <c r="AA473" s="23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90"/>
      <c r="X474" s="90"/>
      <c r="Y474" s="90"/>
      <c r="Z474" s="16"/>
      <c r="AA474" s="23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90"/>
      <c r="X475" s="90"/>
      <c r="Y475" s="90"/>
      <c r="Z475" s="16"/>
      <c r="AA475" s="23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90"/>
      <c r="X476" s="90"/>
      <c r="Y476" s="90"/>
      <c r="Z476" s="16"/>
      <c r="AA476" s="23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90"/>
      <c r="X477" s="90"/>
      <c r="Y477" s="90"/>
      <c r="Z477" s="16"/>
      <c r="AA477" s="23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90"/>
      <c r="X478" s="90"/>
      <c r="Y478" s="90"/>
      <c r="Z478" s="16"/>
      <c r="AA478" s="23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90"/>
      <c r="X479" s="90"/>
      <c r="Y479" s="90"/>
      <c r="Z479" s="16"/>
      <c r="AA479" s="23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90"/>
      <c r="X480" s="90"/>
      <c r="Y480" s="90"/>
      <c r="Z480" s="16"/>
      <c r="AA480" s="23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90"/>
      <c r="X481" s="90"/>
      <c r="Y481" s="90"/>
      <c r="Z481" s="16"/>
      <c r="AA481" s="23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90"/>
      <c r="X482" s="90"/>
      <c r="Y482" s="90"/>
      <c r="Z482" s="16"/>
      <c r="AA482" s="23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90"/>
      <c r="X483" s="90"/>
      <c r="Y483" s="90"/>
      <c r="Z483" s="16"/>
      <c r="AA483" s="23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90"/>
      <c r="X484" s="90"/>
      <c r="Y484" s="90"/>
      <c r="Z484" s="16"/>
      <c r="AA484" s="23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90"/>
      <c r="X485" s="90"/>
      <c r="Y485" s="90"/>
      <c r="Z485" s="16"/>
      <c r="AA485" s="23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90"/>
      <c r="X486" s="90"/>
      <c r="Y486" s="90"/>
      <c r="Z486" s="16"/>
      <c r="AA486" s="23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90"/>
      <c r="X487" s="90"/>
      <c r="Y487" s="90"/>
      <c r="Z487" s="16"/>
      <c r="AA487" s="23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90"/>
      <c r="X488" s="90"/>
      <c r="Y488" s="90"/>
      <c r="Z488" s="16"/>
      <c r="AA488" s="23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90"/>
      <c r="X489" s="90"/>
      <c r="Y489" s="90"/>
      <c r="Z489" s="16"/>
      <c r="AA489" s="23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90"/>
      <c r="X490" s="90"/>
      <c r="Y490" s="90"/>
      <c r="Z490" s="16"/>
      <c r="AA490" s="23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90"/>
      <c r="X491" s="90"/>
      <c r="Y491" s="90"/>
      <c r="Z491" s="16"/>
      <c r="AA491" s="23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90"/>
      <c r="X492" s="90"/>
      <c r="Y492" s="90"/>
      <c r="Z492" s="16"/>
      <c r="AA492" s="23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90"/>
      <c r="X493" s="90"/>
      <c r="Y493" s="90"/>
      <c r="Z493" s="16"/>
      <c r="AA493" s="23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90"/>
      <c r="X494" s="90"/>
      <c r="Y494" s="90"/>
      <c r="Z494" s="16"/>
      <c r="AA494" s="23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90"/>
      <c r="X495" s="90"/>
      <c r="Y495" s="90"/>
      <c r="Z495" s="16"/>
      <c r="AA495" s="23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90"/>
      <c r="X496" s="90"/>
      <c r="Y496" s="90"/>
      <c r="Z496" s="16"/>
      <c r="AA496" s="23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90"/>
      <c r="X497" s="90"/>
      <c r="Y497" s="90"/>
      <c r="Z497" s="16"/>
      <c r="AA497" s="23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90"/>
      <c r="X498" s="90"/>
      <c r="Y498" s="90"/>
      <c r="Z498" s="16"/>
      <c r="AA498" s="23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90"/>
      <c r="X499" s="90"/>
      <c r="Y499" s="90"/>
      <c r="Z499" s="16"/>
      <c r="AA499" s="23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90"/>
      <c r="X500" s="90"/>
      <c r="Y500" s="90"/>
      <c r="Z500" s="16"/>
      <c r="AA500" s="23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90"/>
      <c r="X501" s="90"/>
      <c r="Y501" s="90"/>
      <c r="Z501" s="16"/>
      <c r="AA501" s="23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90"/>
      <c r="X502" s="90"/>
      <c r="Y502" s="90"/>
      <c r="Z502" s="16"/>
      <c r="AA502" s="23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90"/>
      <c r="X503" s="90"/>
      <c r="Y503" s="90"/>
      <c r="Z503" s="16"/>
      <c r="AA503" s="23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90"/>
      <c r="X504" s="90"/>
      <c r="Y504" s="90"/>
      <c r="Z504" s="16"/>
      <c r="AA504" s="23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90"/>
      <c r="X505" s="90"/>
      <c r="Y505" s="90"/>
      <c r="Z505" s="16"/>
      <c r="AA505" s="23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90"/>
      <c r="X506" s="90"/>
      <c r="Y506" s="90"/>
      <c r="Z506" s="16"/>
      <c r="AA506" s="23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90"/>
      <c r="X507" s="90"/>
      <c r="Y507" s="90"/>
      <c r="Z507" s="16"/>
      <c r="AA507" s="23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90"/>
      <c r="X508" s="90"/>
      <c r="Y508" s="90"/>
      <c r="Z508" s="16"/>
      <c r="AA508" s="23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90"/>
      <c r="X509" s="90"/>
      <c r="Y509" s="90"/>
      <c r="Z509" s="16"/>
      <c r="AA509" s="23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90"/>
      <c r="X510" s="90"/>
      <c r="Y510" s="90"/>
      <c r="Z510" s="16"/>
      <c r="AA510" s="23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90"/>
      <c r="X511" s="90"/>
      <c r="Y511" s="90"/>
      <c r="Z511" s="16"/>
      <c r="AA511" s="23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90"/>
      <c r="X512" s="90"/>
      <c r="Y512" s="90"/>
      <c r="Z512" s="16"/>
      <c r="AA512" s="23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90"/>
      <c r="X513" s="90"/>
      <c r="Y513" s="90"/>
      <c r="Z513" s="16"/>
      <c r="AA513" s="23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90"/>
      <c r="X514" s="90"/>
      <c r="Y514" s="90"/>
      <c r="Z514" s="16"/>
      <c r="AA514" s="23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90"/>
      <c r="X515" s="90"/>
      <c r="Y515" s="90"/>
      <c r="Z515" s="16"/>
      <c r="AA515" s="23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90"/>
      <c r="X516" s="90"/>
      <c r="Y516" s="90"/>
      <c r="Z516" s="16"/>
      <c r="AA516" s="23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90"/>
      <c r="X517" s="90"/>
      <c r="Y517" s="90"/>
      <c r="Z517" s="16"/>
      <c r="AA517" s="23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90"/>
      <c r="X518" s="90"/>
      <c r="Y518" s="90"/>
      <c r="Z518" s="16"/>
      <c r="AA518" s="23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90"/>
      <c r="X519" s="90"/>
      <c r="Y519" s="90"/>
      <c r="Z519" s="16"/>
      <c r="AA519" s="23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90"/>
      <c r="X520" s="90"/>
      <c r="Y520" s="90"/>
      <c r="Z520" s="16"/>
      <c r="AA520" s="23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90"/>
      <c r="X521" s="90"/>
      <c r="Y521" s="90"/>
      <c r="Z521" s="16"/>
      <c r="AA521" s="23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90"/>
      <c r="X522" s="90"/>
      <c r="Y522" s="90"/>
      <c r="Z522" s="16"/>
      <c r="AA522" s="23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90"/>
      <c r="X523" s="90"/>
      <c r="Y523" s="90"/>
      <c r="Z523" s="16"/>
      <c r="AA523" s="23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90"/>
      <c r="X524" s="90"/>
      <c r="Y524" s="90"/>
      <c r="Z524" s="16"/>
      <c r="AA524" s="23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90"/>
      <c r="X525" s="90"/>
      <c r="Y525" s="90"/>
      <c r="Z525" s="16"/>
      <c r="AA525" s="23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90"/>
      <c r="X526" s="90"/>
      <c r="Y526" s="90"/>
      <c r="Z526" s="16"/>
      <c r="AA526" s="23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90"/>
      <c r="X527" s="90"/>
      <c r="Y527" s="90"/>
      <c r="Z527" s="16"/>
      <c r="AA527" s="23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90"/>
      <c r="X528" s="90"/>
      <c r="Y528" s="90"/>
      <c r="Z528" s="16"/>
      <c r="AA528" s="23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90"/>
      <c r="X529" s="90"/>
      <c r="Y529" s="90"/>
      <c r="Z529" s="16"/>
      <c r="AA529" s="23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90"/>
      <c r="X530" s="90"/>
      <c r="Y530" s="90"/>
      <c r="Z530" s="16"/>
      <c r="AA530" s="23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90"/>
      <c r="X531" s="90"/>
      <c r="Y531" s="90"/>
      <c r="Z531" s="16"/>
      <c r="AA531" s="23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90"/>
      <c r="X532" s="90"/>
      <c r="Y532" s="90"/>
      <c r="Z532" s="16"/>
      <c r="AA532" s="23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90"/>
      <c r="X533" s="90"/>
      <c r="Y533" s="90"/>
      <c r="Z533" s="16"/>
      <c r="AA533" s="23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90"/>
      <c r="X534" s="90"/>
      <c r="Y534" s="90"/>
      <c r="Z534" s="16"/>
      <c r="AA534" s="23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90"/>
      <c r="X535" s="90"/>
      <c r="Y535" s="90"/>
      <c r="Z535" s="16"/>
      <c r="AA535" s="23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90"/>
      <c r="X536" s="90"/>
      <c r="Y536" s="90"/>
      <c r="Z536" s="16"/>
      <c r="AA536" s="23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90"/>
      <c r="X537" s="90"/>
      <c r="Y537" s="90"/>
      <c r="Z537" s="16"/>
      <c r="AA537" s="23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90"/>
      <c r="X538" s="90"/>
      <c r="Y538" s="90"/>
      <c r="Z538" s="16"/>
      <c r="AA538" s="23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90"/>
      <c r="X539" s="90"/>
      <c r="Y539" s="90"/>
      <c r="Z539" s="16"/>
      <c r="AA539" s="23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90"/>
      <c r="X540" s="90"/>
      <c r="Y540" s="90"/>
      <c r="Z540" s="16"/>
      <c r="AA540" s="23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90"/>
      <c r="X541" s="90"/>
      <c r="Y541" s="90"/>
      <c r="Z541" s="16"/>
      <c r="AA541" s="23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90"/>
      <c r="X542" s="90"/>
      <c r="Y542" s="90"/>
      <c r="Z542" s="16"/>
      <c r="AA542" s="23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90"/>
      <c r="X543" s="90"/>
      <c r="Y543" s="90"/>
      <c r="Z543" s="16"/>
      <c r="AA543" s="23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90"/>
      <c r="X544" s="90"/>
      <c r="Y544" s="90"/>
      <c r="Z544" s="16"/>
      <c r="AA544" s="23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90"/>
      <c r="X545" s="90"/>
      <c r="Y545" s="90"/>
      <c r="Z545" s="16"/>
      <c r="AA545" s="23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90"/>
      <c r="X546" s="90"/>
      <c r="Y546" s="90"/>
      <c r="Z546" s="16"/>
      <c r="AA546" s="23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90"/>
      <c r="X547" s="90"/>
      <c r="Y547" s="90"/>
      <c r="Z547" s="16"/>
      <c r="AA547" s="23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90"/>
      <c r="X548" s="90"/>
      <c r="Y548" s="90"/>
      <c r="Z548" s="16"/>
      <c r="AA548" s="23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90"/>
      <c r="X549" s="90"/>
      <c r="Y549" s="90"/>
      <c r="Z549" s="16"/>
      <c r="AA549" s="23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90"/>
      <c r="X550" s="90"/>
      <c r="Y550" s="90"/>
      <c r="Z550" s="16"/>
      <c r="AA550" s="23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90"/>
      <c r="X551" s="90"/>
      <c r="Y551" s="90"/>
      <c r="Z551" s="16"/>
      <c r="AA551" s="23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90"/>
      <c r="X552" s="90"/>
      <c r="Y552" s="90"/>
      <c r="Z552" s="16"/>
      <c r="AA552" s="23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90"/>
      <c r="X553" s="90"/>
      <c r="Y553" s="90"/>
      <c r="Z553" s="16"/>
      <c r="AA553" s="23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90"/>
      <c r="X554" s="90"/>
      <c r="Y554" s="90"/>
      <c r="Z554" s="16"/>
      <c r="AA554" s="23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90"/>
      <c r="X555" s="90"/>
      <c r="Y555" s="90"/>
      <c r="Z555" s="16"/>
      <c r="AA555" s="23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90"/>
      <c r="X556" s="90"/>
      <c r="Y556" s="90"/>
      <c r="Z556" s="16"/>
      <c r="AA556" s="23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90"/>
      <c r="X557" s="90"/>
      <c r="Y557" s="90"/>
      <c r="Z557" s="16"/>
      <c r="AA557" s="23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90"/>
      <c r="X558" s="90"/>
      <c r="Y558" s="90"/>
      <c r="Z558" s="16"/>
      <c r="AA558" s="23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90"/>
      <c r="X559" s="90"/>
      <c r="Y559" s="90"/>
      <c r="Z559" s="16"/>
      <c r="AA559" s="23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90"/>
      <c r="X560" s="90"/>
      <c r="Y560" s="90"/>
      <c r="Z560" s="16"/>
      <c r="AA560" s="23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90"/>
      <c r="X561" s="90"/>
      <c r="Y561" s="90"/>
      <c r="Z561" s="16"/>
      <c r="AA561" s="23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90"/>
      <c r="X562" s="90"/>
      <c r="Y562" s="90"/>
      <c r="Z562" s="16"/>
      <c r="AA562" s="23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90"/>
      <c r="X563" s="90"/>
      <c r="Y563" s="90"/>
      <c r="Z563" s="16"/>
      <c r="AA563" s="23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90"/>
      <c r="X564" s="90"/>
      <c r="Y564" s="90"/>
      <c r="Z564" s="16"/>
      <c r="AA564" s="23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90"/>
      <c r="X565" s="90"/>
      <c r="Y565" s="90"/>
      <c r="Z565" s="16"/>
      <c r="AA565" s="23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90"/>
      <c r="X566" s="90"/>
      <c r="Y566" s="90"/>
      <c r="Z566" s="16"/>
      <c r="AA566" s="23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90"/>
      <c r="X567" s="90"/>
      <c r="Y567" s="90"/>
      <c r="Z567" s="16"/>
      <c r="AA567" s="23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90"/>
      <c r="X568" s="90"/>
      <c r="Y568" s="90"/>
      <c r="Z568" s="16"/>
      <c r="AA568" s="23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90"/>
      <c r="X569" s="90"/>
      <c r="Y569" s="90"/>
      <c r="Z569" s="16"/>
      <c r="AA569" s="23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90"/>
      <c r="X570" s="90"/>
      <c r="Y570" s="90"/>
      <c r="Z570" s="16"/>
      <c r="AA570" s="23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90"/>
      <c r="X571" s="90"/>
      <c r="Y571" s="90"/>
      <c r="Z571" s="16"/>
      <c r="AA571" s="23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90"/>
      <c r="X572" s="90"/>
      <c r="Y572" s="90"/>
      <c r="Z572" s="16"/>
      <c r="AA572" s="23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90"/>
      <c r="X573" s="90"/>
      <c r="Y573" s="90"/>
      <c r="Z573" s="16"/>
      <c r="AA573" s="23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90"/>
      <c r="X574" s="90"/>
      <c r="Y574" s="90"/>
      <c r="Z574" s="16"/>
      <c r="AA574" s="23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90"/>
      <c r="X575" s="90"/>
      <c r="Y575" s="90"/>
      <c r="Z575" s="16"/>
      <c r="AA575" s="23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90"/>
      <c r="X576" s="90"/>
      <c r="Y576" s="90"/>
      <c r="Z576" s="16"/>
      <c r="AA576" s="23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90"/>
      <c r="X577" s="90"/>
      <c r="Y577" s="90"/>
      <c r="Z577" s="16"/>
      <c r="AA577" s="23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90"/>
      <c r="X578" s="90"/>
      <c r="Y578" s="90"/>
      <c r="Z578" s="16"/>
      <c r="AA578" s="23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90"/>
      <c r="X579" s="90"/>
      <c r="Y579" s="90"/>
      <c r="Z579" s="16"/>
      <c r="AA579" s="23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90"/>
      <c r="X580" s="90"/>
      <c r="Y580" s="90"/>
      <c r="Z580" s="16"/>
      <c r="AA580" s="23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90"/>
      <c r="X581" s="90"/>
      <c r="Y581" s="90"/>
      <c r="Z581" s="16"/>
      <c r="AA581" s="23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90"/>
      <c r="X582" s="90"/>
      <c r="Y582" s="90"/>
      <c r="Z582" s="16"/>
      <c r="AA582" s="23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90"/>
      <c r="X583" s="90"/>
      <c r="Y583" s="90"/>
      <c r="Z583" s="16"/>
      <c r="AA583" s="23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90"/>
      <c r="X584" s="90"/>
      <c r="Y584" s="90"/>
      <c r="Z584" s="16"/>
      <c r="AA584" s="23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90"/>
      <c r="X585" s="90"/>
      <c r="Y585" s="90"/>
      <c r="Z585" s="16"/>
      <c r="AA585" s="23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90"/>
      <c r="X586" s="90"/>
      <c r="Y586" s="90"/>
      <c r="Z586" s="16"/>
      <c r="AA586" s="23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90"/>
      <c r="X587" s="90"/>
      <c r="Y587" s="90"/>
      <c r="Z587" s="16"/>
      <c r="AA587" s="23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90"/>
      <c r="X588" s="90"/>
      <c r="Y588" s="90"/>
      <c r="Z588" s="16"/>
      <c r="AA588" s="23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90"/>
      <c r="X589" s="90"/>
      <c r="Y589" s="90"/>
      <c r="Z589" s="16"/>
      <c r="AA589" s="23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90"/>
      <c r="X590" s="90"/>
      <c r="Y590" s="90"/>
      <c r="Z590" s="16"/>
      <c r="AA590" s="23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90"/>
      <c r="X591" s="90"/>
      <c r="Y591" s="90"/>
      <c r="Z591" s="16"/>
      <c r="AA591" s="23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90"/>
      <c r="X592" s="90"/>
      <c r="Y592" s="90"/>
      <c r="Z592" s="16"/>
      <c r="AA592" s="23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90"/>
      <c r="X593" s="90"/>
      <c r="Y593" s="90"/>
      <c r="Z593" s="16"/>
      <c r="AA593" s="23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90"/>
      <c r="X594" s="90"/>
      <c r="Y594" s="90"/>
      <c r="Z594" s="16"/>
      <c r="AA594" s="23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90"/>
      <c r="X595" s="90"/>
      <c r="Y595" s="90"/>
      <c r="Z595" s="16"/>
      <c r="AA595" s="23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90"/>
      <c r="X596" s="90"/>
      <c r="Y596" s="90"/>
      <c r="Z596" s="16"/>
      <c r="AA596" s="23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90"/>
      <c r="X597" s="90"/>
      <c r="Y597" s="90"/>
      <c r="Z597" s="16"/>
      <c r="AA597" s="23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90"/>
      <c r="X598" s="90"/>
      <c r="Y598" s="90"/>
      <c r="Z598" s="16"/>
      <c r="AA598" s="23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90"/>
      <c r="X599" s="90"/>
      <c r="Y599" s="90"/>
      <c r="Z599" s="16"/>
      <c r="AA599" s="23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90"/>
      <c r="X600" s="90"/>
      <c r="Y600" s="90"/>
      <c r="Z600" s="16"/>
      <c r="AA600" s="23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90"/>
      <c r="X601" s="90"/>
      <c r="Y601" s="90"/>
      <c r="Z601" s="16"/>
      <c r="AA601" s="23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90"/>
      <c r="X602" s="90"/>
      <c r="Y602" s="90"/>
      <c r="Z602" s="16"/>
      <c r="AA602" s="23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90"/>
      <c r="X603" s="90"/>
      <c r="Y603" s="90"/>
      <c r="Z603" s="16"/>
      <c r="AA603" s="23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90"/>
      <c r="X604" s="90"/>
      <c r="Y604" s="90"/>
      <c r="Z604" s="16"/>
      <c r="AA604" s="23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90"/>
      <c r="X605" s="90"/>
      <c r="Y605" s="90"/>
      <c r="Z605" s="16"/>
      <c r="AA605" s="23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90"/>
      <c r="X606" s="90"/>
      <c r="Y606" s="90"/>
      <c r="Z606" s="16"/>
      <c r="AA606" s="23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90"/>
      <c r="X607" s="90"/>
      <c r="Y607" s="90"/>
      <c r="Z607" s="16"/>
      <c r="AA607" s="23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90"/>
      <c r="X608" s="90"/>
      <c r="Y608" s="90"/>
      <c r="Z608" s="16"/>
      <c r="AA608" s="23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90"/>
      <c r="X609" s="90"/>
      <c r="Y609" s="90"/>
      <c r="Z609" s="16"/>
      <c r="AA609" s="23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90"/>
      <c r="X610" s="90"/>
      <c r="Y610" s="90"/>
      <c r="Z610" s="16"/>
      <c r="AA610" s="23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90"/>
      <c r="X611" s="90"/>
      <c r="Y611" s="90"/>
      <c r="Z611" s="16"/>
      <c r="AA611" s="23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90"/>
      <c r="X612" s="90"/>
      <c r="Y612" s="90"/>
      <c r="Z612" s="16"/>
      <c r="AA612" s="23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90"/>
      <c r="X613" s="90"/>
      <c r="Y613" s="90"/>
      <c r="Z613" s="16"/>
      <c r="AA613" s="23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90"/>
      <c r="X614" s="90"/>
      <c r="Y614" s="90"/>
      <c r="Z614" s="16"/>
      <c r="AA614" s="23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90"/>
      <c r="X615" s="90"/>
      <c r="Y615" s="90"/>
      <c r="Z615" s="16"/>
      <c r="AA615" s="23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90"/>
      <c r="X616" s="90"/>
      <c r="Y616" s="90"/>
      <c r="Z616" s="16"/>
      <c r="AA616" s="23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90"/>
      <c r="X617" s="90"/>
      <c r="Y617" s="90"/>
      <c r="Z617" s="16"/>
      <c r="AA617" s="23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90"/>
      <c r="X618" s="90"/>
      <c r="Y618" s="90"/>
      <c r="Z618" s="16"/>
      <c r="AA618" s="23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90"/>
      <c r="X619" s="90"/>
      <c r="Y619" s="90"/>
      <c r="Z619" s="16"/>
      <c r="AA619" s="23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90"/>
      <c r="X620" s="90"/>
      <c r="Y620" s="90"/>
      <c r="Z620" s="16"/>
      <c r="AA620" s="23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90"/>
      <c r="X621" s="90"/>
      <c r="Y621" s="90"/>
      <c r="Z621" s="16"/>
      <c r="AA621" s="23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90"/>
      <c r="X622" s="90"/>
      <c r="Y622" s="90"/>
      <c r="Z622" s="16"/>
      <c r="AA622" s="23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90"/>
      <c r="X623" s="90"/>
      <c r="Y623" s="90"/>
      <c r="Z623" s="16"/>
      <c r="AA623" s="23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90"/>
      <c r="X624" s="90"/>
      <c r="Y624" s="90"/>
      <c r="Z624" s="16"/>
      <c r="AA624" s="23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90"/>
      <c r="X625" s="90"/>
      <c r="Y625" s="90"/>
      <c r="Z625" s="16"/>
      <c r="AA625" s="23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90"/>
      <c r="X626" s="90"/>
      <c r="Y626" s="90"/>
      <c r="Z626" s="16"/>
      <c r="AA626" s="23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90"/>
      <c r="X627" s="90"/>
      <c r="Y627" s="90"/>
      <c r="Z627" s="16"/>
      <c r="AA627" s="23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90"/>
      <c r="X628" s="90"/>
      <c r="Y628" s="90"/>
      <c r="Z628" s="16"/>
      <c r="AA628" s="23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90"/>
      <c r="X629" s="90"/>
      <c r="Y629" s="90"/>
      <c r="Z629" s="16"/>
      <c r="AA629" s="23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90"/>
      <c r="X630" s="90"/>
      <c r="Y630" s="90"/>
      <c r="Z630" s="16"/>
      <c r="AA630" s="23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90"/>
      <c r="X631" s="90"/>
      <c r="Y631" s="90"/>
      <c r="Z631" s="16"/>
      <c r="AA631" s="23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90"/>
      <c r="X632" s="90"/>
      <c r="Y632" s="90"/>
      <c r="Z632" s="16"/>
      <c r="AA632" s="23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90"/>
      <c r="X633" s="90"/>
      <c r="Y633" s="90"/>
      <c r="Z633" s="16"/>
      <c r="AA633" s="23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90"/>
      <c r="X634" s="90"/>
      <c r="Y634" s="90"/>
      <c r="Z634" s="16"/>
      <c r="AA634" s="23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90"/>
      <c r="X635" s="90"/>
      <c r="Y635" s="90"/>
      <c r="Z635" s="16"/>
      <c r="AA635" s="23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90"/>
      <c r="X636" s="90"/>
      <c r="Y636" s="90"/>
      <c r="Z636" s="16"/>
      <c r="AA636" s="23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90"/>
      <c r="X637" s="90"/>
      <c r="Y637" s="90"/>
      <c r="Z637" s="16"/>
      <c r="AA637" s="23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90"/>
      <c r="X638" s="90"/>
      <c r="Y638" s="90"/>
      <c r="Z638" s="16"/>
      <c r="AA638" s="23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90"/>
      <c r="X639" s="90"/>
      <c r="Y639" s="90"/>
      <c r="Z639" s="16"/>
      <c r="AA639" s="23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90"/>
      <c r="X640" s="90"/>
      <c r="Y640" s="90"/>
      <c r="Z640" s="16"/>
      <c r="AA640" s="23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90"/>
      <c r="X641" s="90"/>
      <c r="Y641" s="90"/>
      <c r="Z641" s="16"/>
      <c r="AA641" s="23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90"/>
      <c r="X642" s="90"/>
      <c r="Y642" s="90"/>
      <c r="Z642" s="16"/>
      <c r="AA642" s="23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90"/>
      <c r="X643" s="90"/>
      <c r="Y643" s="90"/>
      <c r="Z643" s="16"/>
      <c r="AA643" s="23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90"/>
      <c r="X644" s="90"/>
      <c r="Y644" s="90"/>
      <c r="Z644" s="16"/>
      <c r="AA644" s="23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90"/>
      <c r="X645" s="90"/>
      <c r="Y645" s="90"/>
      <c r="Z645" s="16"/>
      <c r="AA645" s="23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90"/>
      <c r="X646" s="90"/>
      <c r="Y646" s="90"/>
      <c r="Z646" s="16"/>
      <c r="AA646" s="23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90"/>
      <c r="X647" s="90"/>
      <c r="Y647" s="90"/>
      <c r="Z647" s="16"/>
      <c r="AA647" s="23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90"/>
      <c r="X648" s="90"/>
      <c r="Y648" s="90"/>
      <c r="Z648" s="16"/>
      <c r="AA648" s="23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90"/>
      <c r="X649" s="90"/>
      <c r="Y649" s="90"/>
      <c r="Z649" s="16"/>
      <c r="AA649" s="23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90"/>
      <c r="X650" s="90"/>
      <c r="Y650" s="90"/>
      <c r="Z650" s="16"/>
      <c r="AA650" s="23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90"/>
      <c r="X651" s="90"/>
      <c r="Y651" s="90"/>
      <c r="Z651" s="16"/>
      <c r="AA651" s="23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90"/>
      <c r="X652" s="90"/>
      <c r="Y652" s="90"/>
      <c r="Z652" s="16"/>
      <c r="AA652" s="23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90"/>
      <c r="X653" s="90"/>
      <c r="Y653" s="90"/>
      <c r="Z653" s="16"/>
      <c r="AA653" s="23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90"/>
      <c r="X654" s="90"/>
      <c r="Y654" s="90"/>
      <c r="Z654" s="16"/>
      <c r="AA654" s="23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90"/>
      <c r="X655" s="90"/>
      <c r="Y655" s="90"/>
      <c r="Z655" s="16"/>
      <c r="AA655" s="23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90"/>
      <c r="X656" s="90"/>
      <c r="Y656" s="90"/>
      <c r="Z656" s="16"/>
      <c r="AA656" s="23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90"/>
      <c r="X657" s="90"/>
      <c r="Y657" s="90"/>
      <c r="Z657" s="16"/>
      <c r="AA657" s="23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90"/>
      <c r="X658" s="90"/>
      <c r="Y658" s="90"/>
      <c r="Z658" s="16"/>
      <c r="AA658" s="23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90"/>
      <c r="X659" s="90"/>
      <c r="Y659" s="90"/>
      <c r="Z659" s="16"/>
      <c r="AA659" s="23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90"/>
      <c r="X660" s="90"/>
      <c r="Y660" s="90"/>
      <c r="Z660" s="16"/>
      <c r="AA660" s="23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90"/>
      <c r="X661" s="90"/>
      <c r="Y661" s="90"/>
      <c r="Z661" s="16"/>
      <c r="AA661" s="23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90"/>
      <c r="X662" s="90"/>
      <c r="Y662" s="90"/>
      <c r="Z662" s="16"/>
      <c r="AA662" s="23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90"/>
      <c r="X663" s="90"/>
      <c r="Y663" s="90"/>
      <c r="Z663" s="16"/>
      <c r="AA663" s="23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90"/>
      <c r="X664" s="90"/>
      <c r="Y664" s="90"/>
      <c r="Z664" s="16"/>
      <c r="AA664" s="23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90"/>
      <c r="X665" s="90"/>
      <c r="Y665" s="90"/>
      <c r="Z665" s="16"/>
      <c r="AA665" s="23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90"/>
      <c r="X666" s="90"/>
      <c r="Y666" s="90"/>
      <c r="Z666" s="16"/>
      <c r="AA666" s="23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90"/>
      <c r="X667" s="90"/>
      <c r="Y667" s="90"/>
      <c r="Z667" s="16"/>
      <c r="AA667" s="23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90"/>
      <c r="X668" s="90"/>
      <c r="Y668" s="90"/>
      <c r="Z668" s="16"/>
      <c r="AA668" s="23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90"/>
      <c r="X669" s="90"/>
      <c r="Y669" s="90"/>
      <c r="Z669" s="16"/>
      <c r="AA669" s="23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90"/>
      <c r="X670" s="90"/>
      <c r="Y670" s="90"/>
      <c r="Z670" s="16"/>
      <c r="AA670" s="23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90"/>
      <c r="X671" s="90"/>
      <c r="Y671" s="90"/>
      <c r="Z671" s="16"/>
      <c r="AA671" s="23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90"/>
      <c r="X672" s="90"/>
      <c r="Y672" s="90"/>
      <c r="Z672" s="16"/>
      <c r="AA672" s="23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90"/>
      <c r="X673" s="90"/>
      <c r="Y673" s="90"/>
      <c r="Z673" s="16"/>
      <c r="AA673" s="23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90"/>
      <c r="X674" s="90"/>
      <c r="Y674" s="90"/>
      <c r="Z674" s="16"/>
      <c r="AA674" s="23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90"/>
      <c r="X675" s="90"/>
      <c r="Y675" s="90"/>
      <c r="Z675" s="16"/>
      <c r="AA675" s="23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90"/>
      <c r="X676" s="90"/>
      <c r="Y676" s="90"/>
      <c r="Z676" s="16"/>
      <c r="AA676" s="23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90"/>
      <c r="X677" s="90"/>
      <c r="Y677" s="90"/>
      <c r="Z677" s="16"/>
      <c r="AA677" s="23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90"/>
      <c r="X678" s="90"/>
      <c r="Y678" s="90"/>
      <c r="Z678" s="16"/>
      <c r="AA678" s="23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90"/>
      <c r="X679" s="90"/>
      <c r="Y679" s="90"/>
      <c r="Z679" s="16"/>
      <c r="AA679" s="23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90"/>
      <c r="X680" s="90"/>
      <c r="Y680" s="90"/>
      <c r="Z680" s="16"/>
      <c r="AA680" s="23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90"/>
      <c r="X681" s="90"/>
      <c r="Y681" s="90"/>
      <c r="Z681" s="16"/>
      <c r="AA681" s="23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90"/>
      <c r="X682" s="90"/>
      <c r="Y682" s="90"/>
      <c r="Z682" s="16"/>
      <c r="AA682" s="23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90"/>
      <c r="X683" s="90"/>
      <c r="Y683" s="90"/>
      <c r="Z683" s="16"/>
      <c r="AA683" s="23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90"/>
      <c r="X684" s="90"/>
      <c r="Y684" s="90"/>
      <c r="Z684" s="16"/>
      <c r="AA684" s="23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90"/>
      <c r="X685" s="90"/>
      <c r="Y685" s="90"/>
      <c r="Z685" s="16"/>
      <c r="AA685" s="23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90"/>
      <c r="X686" s="90"/>
      <c r="Y686" s="90"/>
      <c r="Z686" s="16"/>
      <c r="AA686" s="23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90"/>
      <c r="X687" s="90"/>
      <c r="Y687" s="90"/>
      <c r="Z687" s="16"/>
      <c r="AA687" s="23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90"/>
      <c r="X688" s="90"/>
      <c r="Y688" s="90"/>
      <c r="Z688" s="16"/>
      <c r="AA688" s="23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90"/>
      <c r="X689" s="90"/>
      <c r="Y689" s="90"/>
      <c r="Z689" s="16"/>
      <c r="AA689" s="23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90"/>
      <c r="X690" s="90"/>
      <c r="Y690" s="90"/>
      <c r="Z690" s="16"/>
      <c r="AA690" s="23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90"/>
      <c r="X691" s="90"/>
      <c r="Y691" s="90"/>
      <c r="Z691" s="16"/>
      <c r="AA691" s="23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90"/>
      <c r="X692" s="90"/>
      <c r="Y692" s="90"/>
      <c r="Z692" s="16"/>
      <c r="AA692" s="23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90"/>
      <c r="X693" s="90"/>
      <c r="Y693" s="90"/>
      <c r="Z693" s="16"/>
      <c r="AA693" s="23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90"/>
      <c r="X694" s="90"/>
      <c r="Y694" s="90"/>
      <c r="Z694" s="16"/>
      <c r="AA694" s="23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90"/>
      <c r="X695" s="90"/>
      <c r="Y695" s="90"/>
      <c r="Z695" s="16"/>
      <c r="AA695" s="23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90"/>
      <c r="X696" s="90"/>
      <c r="Y696" s="90"/>
      <c r="Z696" s="16"/>
      <c r="AA696" s="23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90"/>
      <c r="X697" s="90"/>
      <c r="Y697" s="90"/>
      <c r="Z697" s="16"/>
      <c r="AA697" s="23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90"/>
      <c r="X698" s="90"/>
      <c r="Y698" s="90"/>
      <c r="Z698" s="16"/>
      <c r="AA698" s="23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90"/>
      <c r="X699" s="90"/>
      <c r="Y699" s="90"/>
      <c r="Z699" s="16"/>
      <c r="AA699" s="23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90"/>
      <c r="X700" s="90"/>
      <c r="Y700" s="90"/>
      <c r="Z700" s="16"/>
      <c r="AA700" s="23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90"/>
      <c r="X701" s="90"/>
      <c r="Y701" s="90"/>
      <c r="Z701" s="16"/>
      <c r="AA701" s="23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90"/>
      <c r="X702" s="90"/>
      <c r="Y702" s="90"/>
      <c r="Z702" s="16"/>
      <c r="AA702" s="23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90"/>
      <c r="X703" s="90"/>
      <c r="Y703" s="90"/>
      <c r="Z703" s="16"/>
      <c r="AA703" s="23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90"/>
      <c r="X704" s="90"/>
      <c r="Y704" s="90"/>
      <c r="Z704" s="16"/>
      <c r="AA704" s="23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90"/>
      <c r="X705" s="90"/>
      <c r="Y705" s="90"/>
      <c r="Z705" s="16"/>
      <c r="AA705" s="23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90"/>
      <c r="X706" s="90"/>
      <c r="Y706" s="90"/>
      <c r="Z706" s="16"/>
      <c r="AA706" s="23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90"/>
      <c r="X707" s="90"/>
      <c r="Y707" s="90"/>
      <c r="Z707" s="16"/>
      <c r="AA707" s="23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90"/>
      <c r="X708" s="90"/>
      <c r="Y708" s="90"/>
      <c r="Z708" s="16"/>
      <c r="AA708" s="23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90"/>
      <c r="X709" s="90"/>
      <c r="Y709" s="90"/>
      <c r="Z709" s="16"/>
      <c r="AA709" s="23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90"/>
      <c r="X710" s="90"/>
      <c r="Y710" s="90"/>
      <c r="Z710" s="16"/>
      <c r="AA710" s="23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90"/>
      <c r="X711" s="90"/>
      <c r="Y711" s="90"/>
      <c r="Z711" s="16"/>
      <c r="AA711" s="23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90"/>
      <c r="X712" s="90"/>
      <c r="Y712" s="90"/>
      <c r="Z712" s="16"/>
      <c r="AA712" s="23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90"/>
      <c r="X713" s="90"/>
      <c r="Y713" s="90"/>
      <c r="Z713" s="16"/>
      <c r="AA713" s="23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90"/>
      <c r="X714" s="90"/>
      <c r="Y714" s="90"/>
      <c r="Z714" s="16"/>
      <c r="AA714" s="23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90"/>
      <c r="X715" s="90"/>
      <c r="Y715" s="90"/>
      <c r="Z715" s="16"/>
      <c r="AA715" s="23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90"/>
      <c r="X716" s="90"/>
      <c r="Y716" s="90"/>
      <c r="Z716" s="16"/>
      <c r="AA716" s="23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90"/>
      <c r="X717" s="90"/>
      <c r="Y717" s="90"/>
      <c r="Z717" s="16"/>
      <c r="AA717" s="23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90"/>
      <c r="X718" s="90"/>
      <c r="Y718" s="90"/>
      <c r="Z718" s="16"/>
      <c r="AA718" s="23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90"/>
      <c r="X719" s="90"/>
      <c r="Y719" s="90"/>
      <c r="Z719" s="16"/>
      <c r="AA719" s="23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90"/>
      <c r="X720" s="90"/>
      <c r="Y720" s="90"/>
      <c r="Z720" s="16"/>
      <c r="AA720" s="23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90"/>
      <c r="X721" s="90"/>
      <c r="Y721" s="90"/>
      <c r="Z721" s="16"/>
      <c r="AA721" s="23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90"/>
      <c r="X722" s="90"/>
      <c r="Y722" s="90"/>
      <c r="Z722" s="16"/>
      <c r="AA722" s="23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90"/>
      <c r="X723" s="90"/>
      <c r="Y723" s="90"/>
      <c r="Z723" s="16"/>
      <c r="AA723" s="23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90"/>
      <c r="X724" s="90"/>
      <c r="Y724" s="90"/>
      <c r="Z724" s="16"/>
      <c r="AA724" s="23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90"/>
      <c r="X725" s="90"/>
      <c r="Y725" s="90"/>
      <c r="Z725" s="16"/>
      <c r="AA725" s="23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90"/>
      <c r="X726" s="90"/>
      <c r="Y726" s="90"/>
      <c r="Z726" s="16"/>
      <c r="AA726" s="23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90"/>
      <c r="X727" s="90"/>
      <c r="Y727" s="90"/>
      <c r="Z727" s="16"/>
      <c r="AA727" s="23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90"/>
      <c r="X728" s="90"/>
      <c r="Y728" s="90"/>
      <c r="Z728" s="16"/>
      <c r="AA728" s="23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90"/>
      <c r="X729" s="90"/>
      <c r="Y729" s="90"/>
      <c r="Z729" s="16"/>
      <c r="AA729" s="23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90"/>
      <c r="X730" s="90"/>
      <c r="Y730" s="90"/>
      <c r="Z730" s="16"/>
      <c r="AA730" s="23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90"/>
      <c r="X731" s="90"/>
      <c r="Y731" s="90"/>
      <c r="Z731" s="16"/>
      <c r="AA731" s="23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90"/>
      <c r="X732" s="90"/>
      <c r="Y732" s="90"/>
      <c r="Z732" s="16"/>
      <c r="AA732" s="23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90"/>
      <c r="X733" s="90"/>
      <c r="Y733" s="90"/>
      <c r="Z733" s="16"/>
      <c r="AA733" s="23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90"/>
      <c r="X734" s="90"/>
      <c r="Y734" s="90"/>
      <c r="Z734" s="16"/>
      <c r="AA734" s="23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90"/>
      <c r="X735" s="90"/>
      <c r="Y735" s="90"/>
      <c r="Z735" s="16"/>
      <c r="AA735" s="23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90"/>
      <c r="X736" s="90"/>
      <c r="Y736" s="90"/>
      <c r="Z736" s="16"/>
      <c r="AA736" s="23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90"/>
      <c r="X737" s="90"/>
      <c r="Y737" s="90"/>
      <c r="Z737" s="16"/>
      <c r="AA737" s="23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90"/>
      <c r="X738" s="90"/>
      <c r="Y738" s="90"/>
      <c r="Z738" s="16"/>
      <c r="AA738" s="23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90"/>
      <c r="X739" s="90"/>
      <c r="Y739" s="90"/>
      <c r="Z739" s="16"/>
      <c r="AA739" s="23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90"/>
      <c r="X740" s="90"/>
      <c r="Y740" s="90"/>
      <c r="Z740" s="16"/>
      <c r="AA740" s="23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90"/>
      <c r="X741" s="90"/>
      <c r="Y741" s="90"/>
      <c r="Z741" s="16"/>
      <c r="AA741" s="23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90"/>
      <c r="X742" s="90"/>
      <c r="Y742" s="90"/>
      <c r="Z742" s="16"/>
      <c r="AA742" s="23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90"/>
      <c r="X743" s="90"/>
      <c r="Y743" s="90"/>
      <c r="Z743" s="16"/>
      <c r="AA743" s="23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90"/>
      <c r="X744" s="90"/>
      <c r="Y744" s="90"/>
      <c r="Z744" s="16"/>
      <c r="AA744" s="23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90"/>
      <c r="X745" s="90"/>
      <c r="Y745" s="90"/>
      <c r="Z745" s="16"/>
      <c r="AA745" s="23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90"/>
      <c r="X746" s="90"/>
      <c r="Y746" s="90"/>
      <c r="Z746" s="16"/>
      <c r="AA746" s="23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90"/>
      <c r="X747" s="90"/>
      <c r="Y747" s="90"/>
      <c r="Z747" s="16"/>
      <c r="AA747" s="23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90"/>
      <c r="X748" s="90"/>
      <c r="Y748" s="90"/>
      <c r="Z748" s="16"/>
      <c r="AA748" s="23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90"/>
      <c r="X749" s="90"/>
      <c r="Y749" s="90"/>
      <c r="Z749" s="16"/>
      <c r="AA749" s="23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90"/>
      <c r="X750" s="90"/>
      <c r="Y750" s="90"/>
      <c r="Z750" s="16"/>
      <c r="AA750" s="23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90"/>
      <c r="X751" s="90"/>
      <c r="Y751" s="90"/>
      <c r="Z751" s="16"/>
      <c r="AA751" s="23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90"/>
      <c r="X752" s="90"/>
      <c r="Y752" s="90"/>
      <c r="Z752" s="16"/>
      <c r="AA752" s="23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90"/>
      <c r="X753" s="90"/>
      <c r="Y753" s="90"/>
      <c r="Z753" s="16"/>
      <c r="AA753" s="23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90"/>
      <c r="X754" s="90"/>
      <c r="Y754" s="90"/>
      <c r="Z754" s="16"/>
      <c r="AA754" s="23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90"/>
      <c r="X755" s="90"/>
      <c r="Y755" s="90"/>
      <c r="Z755" s="16"/>
      <c r="AA755" s="23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90"/>
      <c r="X756" s="90"/>
      <c r="Y756" s="90"/>
      <c r="Z756" s="16"/>
      <c r="AA756" s="23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90"/>
      <c r="X757" s="90"/>
      <c r="Y757" s="90"/>
      <c r="Z757" s="16"/>
      <c r="AA757" s="23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90"/>
      <c r="X758" s="90"/>
      <c r="Y758" s="90"/>
      <c r="Z758" s="16"/>
      <c r="AA758" s="23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90"/>
      <c r="X759" s="90"/>
      <c r="Y759" s="90"/>
      <c r="Z759" s="16"/>
      <c r="AA759" s="23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90"/>
      <c r="X760" s="90"/>
      <c r="Y760" s="90"/>
      <c r="Z760" s="16"/>
      <c r="AA760" s="23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90"/>
      <c r="X761" s="90"/>
      <c r="Y761" s="90"/>
      <c r="Z761" s="16"/>
      <c r="AA761" s="23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90"/>
      <c r="X762" s="90"/>
      <c r="Y762" s="90"/>
      <c r="Z762" s="16"/>
      <c r="AA762" s="23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90"/>
      <c r="X763" s="90"/>
      <c r="Y763" s="90"/>
      <c r="Z763" s="16"/>
      <c r="AA763" s="23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90"/>
      <c r="X764" s="90"/>
      <c r="Y764" s="90"/>
      <c r="Z764" s="16"/>
      <c r="AA764" s="23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90"/>
      <c r="X765" s="90"/>
      <c r="Y765" s="90"/>
      <c r="Z765" s="16"/>
      <c r="AA765" s="23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90"/>
      <c r="X766" s="90"/>
      <c r="Y766" s="90"/>
      <c r="Z766" s="16"/>
      <c r="AA766" s="23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90"/>
      <c r="X767" s="90"/>
      <c r="Y767" s="90"/>
      <c r="Z767" s="16"/>
      <c r="AA767" s="23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90"/>
      <c r="X768" s="90"/>
      <c r="Y768" s="90"/>
      <c r="Z768" s="16"/>
      <c r="AA768" s="23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90"/>
      <c r="X769" s="90"/>
      <c r="Y769" s="90"/>
      <c r="Z769" s="16"/>
      <c r="AA769" s="23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90"/>
      <c r="X770" s="90"/>
      <c r="Y770" s="90"/>
      <c r="Z770" s="16"/>
      <c r="AA770" s="23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90"/>
      <c r="X771" s="90"/>
      <c r="Y771" s="90"/>
      <c r="Z771" s="16"/>
      <c r="AA771" s="23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90"/>
      <c r="X772" s="90"/>
      <c r="Y772" s="90"/>
      <c r="Z772" s="16"/>
      <c r="AA772" s="23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90"/>
      <c r="X773" s="90"/>
      <c r="Y773" s="90"/>
      <c r="Z773" s="16"/>
      <c r="AA773" s="23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90"/>
      <c r="X774" s="90"/>
      <c r="Y774" s="90"/>
      <c r="Z774" s="16"/>
      <c r="AA774" s="23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90"/>
      <c r="X775" s="90"/>
      <c r="Y775" s="90"/>
      <c r="Z775" s="16"/>
      <c r="AA775" s="23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90"/>
      <c r="X776" s="90"/>
      <c r="Y776" s="90"/>
      <c r="Z776" s="16"/>
      <c r="AA776" s="23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90"/>
      <c r="X777" s="90"/>
      <c r="Y777" s="90"/>
      <c r="Z777" s="16"/>
      <c r="AA777" s="23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90"/>
      <c r="X778" s="90"/>
      <c r="Y778" s="90"/>
      <c r="Z778" s="16"/>
      <c r="AA778" s="23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90"/>
      <c r="X779" s="90"/>
      <c r="Y779" s="90"/>
      <c r="Z779" s="16"/>
      <c r="AA779" s="23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90"/>
      <c r="X780" s="90"/>
      <c r="Y780" s="90"/>
      <c r="Z780" s="16"/>
      <c r="AA780" s="23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90"/>
      <c r="X781" s="90"/>
      <c r="Y781" s="90"/>
      <c r="Z781" s="16"/>
      <c r="AA781" s="23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90"/>
      <c r="X782" s="90"/>
      <c r="Y782" s="90"/>
      <c r="Z782" s="16"/>
      <c r="AA782" s="23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90"/>
      <c r="X783" s="90"/>
      <c r="Y783" s="90"/>
      <c r="Z783" s="16"/>
      <c r="AA783" s="23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90"/>
      <c r="X784" s="90"/>
      <c r="Y784" s="90"/>
      <c r="Z784" s="16"/>
      <c r="AA784" s="23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90"/>
      <c r="X785" s="90"/>
      <c r="Y785" s="90"/>
      <c r="Z785" s="16"/>
      <c r="AA785" s="23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90"/>
      <c r="X786" s="90"/>
      <c r="Y786" s="90"/>
      <c r="Z786" s="16"/>
      <c r="AA786" s="23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90"/>
      <c r="X787" s="90"/>
      <c r="Y787" s="90"/>
      <c r="Z787" s="16"/>
      <c r="AA787" s="23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90"/>
      <c r="X788" s="90"/>
      <c r="Y788" s="90"/>
      <c r="Z788" s="16"/>
      <c r="AA788" s="23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90"/>
      <c r="X789" s="90"/>
      <c r="Y789" s="90"/>
      <c r="Z789" s="16"/>
      <c r="AA789" s="23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90"/>
      <c r="X790" s="90"/>
      <c r="Y790" s="90"/>
      <c r="Z790" s="16"/>
      <c r="AA790" s="23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90"/>
      <c r="X791" s="90"/>
      <c r="Y791" s="90"/>
      <c r="Z791" s="16"/>
      <c r="AA791" s="23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90"/>
      <c r="X792" s="90"/>
      <c r="Y792" s="90"/>
      <c r="Z792" s="16"/>
      <c r="AA792" s="23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90"/>
      <c r="X793" s="90"/>
      <c r="Y793" s="90"/>
      <c r="Z793" s="16"/>
      <c r="AA793" s="23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90"/>
      <c r="X794" s="90"/>
      <c r="Y794" s="90"/>
      <c r="Z794" s="16"/>
      <c r="AA794" s="23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90"/>
      <c r="X795" s="90"/>
      <c r="Y795" s="90"/>
      <c r="Z795" s="16"/>
      <c r="AA795" s="23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90"/>
      <c r="X796" s="90"/>
      <c r="Y796" s="90"/>
      <c r="Z796" s="16"/>
      <c r="AA796" s="23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90"/>
      <c r="X797" s="90"/>
      <c r="Y797" s="90"/>
      <c r="Z797" s="16"/>
      <c r="AA797" s="23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90"/>
      <c r="X798" s="90"/>
      <c r="Y798" s="90"/>
      <c r="Z798" s="16"/>
      <c r="AA798" s="23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90"/>
      <c r="X799" s="90"/>
      <c r="Y799" s="90"/>
      <c r="Z799" s="16"/>
      <c r="AA799" s="23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90"/>
      <c r="X800" s="90"/>
      <c r="Y800" s="90"/>
      <c r="Z800" s="16"/>
      <c r="AA800" s="23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90"/>
      <c r="X801" s="90"/>
      <c r="Y801" s="90"/>
      <c r="Z801" s="16"/>
      <c r="AA801" s="23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90"/>
      <c r="X802" s="90"/>
      <c r="Y802" s="90"/>
      <c r="Z802" s="16"/>
      <c r="AA802" s="23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90"/>
      <c r="X803" s="90"/>
      <c r="Y803" s="90"/>
      <c r="Z803" s="16"/>
      <c r="AA803" s="23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90"/>
      <c r="X804" s="90"/>
      <c r="Y804" s="90"/>
      <c r="Z804" s="16"/>
      <c r="AA804" s="23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90"/>
      <c r="X805" s="90"/>
      <c r="Y805" s="90"/>
      <c r="Z805" s="16"/>
      <c r="AA805" s="23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90"/>
      <c r="X806" s="90"/>
      <c r="Y806" s="90"/>
      <c r="Z806" s="16"/>
      <c r="AA806" s="23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90"/>
      <c r="X807" s="90"/>
      <c r="Y807" s="90"/>
      <c r="Z807" s="16"/>
      <c r="AA807" s="23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90"/>
      <c r="X808" s="90"/>
      <c r="Y808" s="90"/>
      <c r="Z808" s="16"/>
      <c r="AA808" s="23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90"/>
      <c r="X809" s="90"/>
      <c r="Y809" s="90"/>
      <c r="Z809" s="16"/>
      <c r="AA809" s="23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90"/>
      <c r="X810" s="90"/>
      <c r="Y810" s="90"/>
      <c r="Z810" s="16"/>
      <c r="AA810" s="23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90"/>
      <c r="X811" s="90"/>
      <c r="Y811" s="90"/>
      <c r="Z811" s="16"/>
      <c r="AA811" s="23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90"/>
      <c r="X812" s="90"/>
      <c r="Y812" s="90"/>
      <c r="Z812" s="16"/>
      <c r="AA812" s="23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90"/>
      <c r="X813" s="90"/>
      <c r="Y813" s="90"/>
      <c r="Z813" s="16"/>
      <c r="AA813" s="23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90"/>
      <c r="X814" s="90"/>
      <c r="Y814" s="90"/>
      <c r="Z814" s="16"/>
      <c r="AA814" s="23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90"/>
      <c r="X815" s="90"/>
      <c r="Y815" s="90"/>
      <c r="Z815" s="16"/>
      <c r="AA815" s="23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90"/>
      <c r="X816" s="90"/>
      <c r="Y816" s="90"/>
      <c r="Z816" s="16"/>
      <c r="AA816" s="23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90"/>
      <c r="X817" s="90"/>
      <c r="Y817" s="90"/>
      <c r="Z817" s="16"/>
      <c r="AA817" s="23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90"/>
      <c r="X818" s="90"/>
      <c r="Y818" s="90"/>
      <c r="Z818" s="16"/>
      <c r="AA818" s="23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90"/>
      <c r="X819" s="90"/>
      <c r="Y819" s="90"/>
      <c r="Z819" s="16"/>
      <c r="AA819" s="23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90"/>
      <c r="X820" s="90"/>
      <c r="Y820" s="90"/>
      <c r="Z820" s="16"/>
      <c r="AA820" s="23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90"/>
      <c r="X821" s="90"/>
      <c r="Y821" s="90"/>
      <c r="Z821" s="16"/>
      <c r="AA821" s="23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90"/>
      <c r="X822" s="90"/>
      <c r="Y822" s="90"/>
      <c r="Z822" s="16"/>
      <c r="AA822" s="23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90"/>
      <c r="X823" s="90"/>
      <c r="Y823" s="90"/>
      <c r="Z823" s="16"/>
      <c r="AA823" s="23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90"/>
      <c r="X824" s="90"/>
      <c r="Y824" s="90"/>
      <c r="Z824" s="16"/>
      <c r="AA824" s="23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90"/>
      <c r="X825" s="90"/>
      <c r="Y825" s="90"/>
      <c r="Z825" s="16"/>
      <c r="AA825" s="23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90"/>
      <c r="X826" s="90"/>
      <c r="Y826" s="90"/>
      <c r="Z826" s="16"/>
      <c r="AA826" s="23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90"/>
      <c r="X827" s="90"/>
      <c r="Y827" s="90"/>
      <c r="Z827" s="16"/>
      <c r="AA827" s="23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90"/>
      <c r="X828" s="90"/>
      <c r="Y828" s="90"/>
      <c r="Z828" s="16"/>
      <c r="AA828" s="23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90"/>
      <c r="X829" s="90"/>
      <c r="Y829" s="90"/>
      <c r="Z829" s="16"/>
      <c r="AA829" s="23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90"/>
      <c r="X830" s="90"/>
      <c r="Y830" s="90"/>
      <c r="Z830" s="16"/>
      <c r="AA830" s="23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90"/>
      <c r="X831" s="90"/>
      <c r="Y831" s="90"/>
      <c r="Z831" s="16"/>
      <c r="AA831" s="23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90"/>
      <c r="X832" s="90"/>
      <c r="Y832" s="90"/>
      <c r="Z832" s="16"/>
      <c r="AA832" s="23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90"/>
      <c r="X833" s="90"/>
      <c r="Y833" s="90"/>
      <c r="Z833" s="16"/>
      <c r="AA833" s="23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90"/>
      <c r="X834" s="90"/>
      <c r="Y834" s="90"/>
      <c r="Z834" s="16"/>
      <c r="AA834" s="23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90"/>
      <c r="X835" s="90"/>
      <c r="Y835" s="90"/>
      <c r="Z835" s="16"/>
      <c r="AA835" s="23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90"/>
      <c r="X836" s="90"/>
      <c r="Y836" s="90"/>
      <c r="Z836" s="16"/>
      <c r="AA836" s="23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90"/>
      <c r="X837" s="90"/>
      <c r="Y837" s="90"/>
      <c r="Z837" s="16"/>
      <c r="AA837" s="23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90"/>
      <c r="X838" s="90"/>
      <c r="Y838" s="90"/>
      <c r="Z838" s="16"/>
      <c r="AA838" s="23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90"/>
      <c r="X839" s="90"/>
      <c r="Y839" s="90"/>
      <c r="Z839" s="16"/>
      <c r="AA839" s="23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90"/>
      <c r="X840" s="90"/>
      <c r="Y840" s="90"/>
      <c r="Z840" s="16"/>
      <c r="AA840" s="23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90"/>
      <c r="X841" s="90"/>
      <c r="Y841" s="90"/>
      <c r="Z841" s="16"/>
      <c r="AA841" s="23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90"/>
      <c r="X842" s="90"/>
      <c r="Y842" s="90"/>
      <c r="Z842" s="16"/>
      <c r="AA842" s="23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90"/>
      <c r="X843" s="90"/>
      <c r="Y843" s="90"/>
      <c r="Z843" s="16"/>
      <c r="AA843" s="23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90"/>
      <c r="X844" s="90"/>
      <c r="Y844" s="90"/>
      <c r="Z844" s="16"/>
      <c r="AA844" s="23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90"/>
      <c r="X845" s="90"/>
      <c r="Y845" s="90"/>
      <c r="Z845" s="16"/>
      <c r="AA845" s="23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90"/>
      <c r="X846" s="90"/>
      <c r="Y846" s="90"/>
      <c r="Z846" s="16"/>
      <c r="AA846" s="23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90"/>
      <c r="X847" s="90"/>
      <c r="Y847" s="90"/>
      <c r="Z847" s="16"/>
      <c r="AA847" s="23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90"/>
      <c r="X848" s="90"/>
      <c r="Y848" s="90"/>
      <c r="Z848" s="16"/>
      <c r="AA848" s="23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90"/>
      <c r="X849" s="90"/>
      <c r="Y849" s="90"/>
      <c r="Z849" s="16"/>
      <c r="AA849" s="23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90"/>
      <c r="X850" s="90"/>
      <c r="Y850" s="90"/>
      <c r="Z850" s="16"/>
      <c r="AA850" s="23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90"/>
      <c r="X851" s="90"/>
      <c r="Y851" s="90"/>
      <c r="Z851" s="16"/>
      <c r="AA851" s="23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90"/>
      <c r="X852" s="90"/>
      <c r="Y852" s="90"/>
      <c r="Z852" s="16"/>
      <c r="AA852" s="23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90"/>
      <c r="X853" s="90"/>
      <c r="Y853" s="90"/>
      <c r="Z853" s="16"/>
      <c r="AA853" s="23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90"/>
      <c r="X854" s="90"/>
      <c r="Y854" s="90"/>
      <c r="Z854" s="16"/>
      <c r="AA854" s="23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90"/>
      <c r="X855" s="90"/>
      <c r="Y855" s="90"/>
      <c r="Z855" s="16"/>
      <c r="AA855" s="23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90"/>
      <c r="X856" s="90"/>
      <c r="Y856" s="90"/>
      <c r="Z856" s="16"/>
      <c r="AA856" s="23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90"/>
      <c r="X857" s="90"/>
      <c r="Y857" s="90"/>
      <c r="Z857" s="16"/>
      <c r="AA857" s="23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90"/>
      <c r="X858" s="90"/>
      <c r="Y858" s="90"/>
      <c r="Z858" s="16"/>
      <c r="AA858" s="23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90"/>
      <c r="X859" s="90"/>
      <c r="Y859" s="90"/>
      <c r="Z859" s="16"/>
      <c r="AA859" s="23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90"/>
      <c r="X860" s="90"/>
      <c r="Y860" s="90"/>
      <c r="Z860" s="16"/>
      <c r="AA860" s="23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90"/>
      <c r="X861" s="90"/>
      <c r="Y861" s="90"/>
      <c r="Z861" s="16"/>
      <c r="AA861" s="23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90"/>
      <c r="X862" s="90"/>
      <c r="Y862" s="90"/>
      <c r="Z862" s="16"/>
      <c r="AA862" s="23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90"/>
      <c r="X863" s="90"/>
      <c r="Y863" s="90"/>
      <c r="Z863" s="16"/>
      <c r="AA863" s="23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90"/>
      <c r="X864" s="90"/>
      <c r="Y864" s="90"/>
      <c r="Z864" s="16"/>
      <c r="AA864" s="23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90"/>
      <c r="X865" s="90"/>
      <c r="Y865" s="90"/>
      <c r="Z865" s="16"/>
      <c r="AA865" s="23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90"/>
      <c r="X866" s="90"/>
      <c r="Y866" s="90"/>
      <c r="Z866" s="16"/>
      <c r="AA866" s="23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90"/>
      <c r="X867" s="90"/>
      <c r="Y867" s="90"/>
      <c r="Z867" s="16"/>
      <c r="AA867" s="23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90"/>
      <c r="X868" s="90"/>
      <c r="Y868" s="90"/>
      <c r="Z868" s="16"/>
      <c r="AA868" s="23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90"/>
      <c r="X869" s="90"/>
      <c r="Y869" s="90"/>
      <c r="Z869" s="16"/>
      <c r="AA869" s="23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90"/>
      <c r="X870" s="90"/>
      <c r="Y870" s="90"/>
      <c r="Z870" s="16"/>
      <c r="AA870" s="23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90"/>
      <c r="X871" s="90"/>
      <c r="Y871" s="90"/>
      <c r="Z871" s="16"/>
      <c r="AA871" s="23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90"/>
      <c r="X872" s="90"/>
      <c r="Y872" s="90"/>
      <c r="Z872" s="16"/>
      <c r="AA872" s="23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90"/>
      <c r="X873" s="90"/>
      <c r="Y873" s="90"/>
      <c r="Z873" s="16"/>
      <c r="AA873" s="23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90"/>
      <c r="X874" s="90"/>
      <c r="Y874" s="90"/>
      <c r="Z874" s="16"/>
      <c r="AA874" s="23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90"/>
      <c r="X875" s="90"/>
      <c r="Y875" s="90"/>
      <c r="Z875" s="16"/>
      <c r="AA875" s="23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90"/>
      <c r="X876" s="90"/>
      <c r="Y876" s="90"/>
      <c r="Z876" s="16"/>
      <c r="AA876" s="23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90"/>
      <c r="X877" s="90"/>
      <c r="Y877" s="90"/>
      <c r="Z877" s="16"/>
      <c r="AA877" s="23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90"/>
      <c r="X878" s="90"/>
      <c r="Y878" s="90"/>
      <c r="Z878" s="16"/>
      <c r="AA878" s="23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90"/>
      <c r="X879" s="90"/>
      <c r="Y879" s="90"/>
      <c r="Z879" s="16"/>
      <c r="AA879" s="23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90"/>
      <c r="X880" s="90"/>
      <c r="Y880" s="90"/>
      <c r="Z880" s="16"/>
      <c r="AA880" s="23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90"/>
      <c r="X881" s="90"/>
      <c r="Y881" s="90"/>
      <c r="Z881" s="16"/>
      <c r="AA881" s="23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90"/>
      <c r="X882" s="90"/>
      <c r="Y882" s="90"/>
      <c r="Z882" s="16"/>
      <c r="AA882" s="23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90"/>
      <c r="X883" s="90"/>
      <c r="Y883" s="90"/>
      <c r="Z883" s="16"/>
      <c r="AA883" s="23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90"/>
      <c r="X884" s="90"/>
      <c r="Y884" s="90"/>
      <c r="Z884" s="16"/>
      <c r="AA884" s="23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90"/>
      <c r="X885" s="90"/>
      <c r="Y885" s="90"/>
      <c r="Z885" s="16"/>
      <c r="AA885" s="23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90"/>
      <c r="X886" s="90"/>
      <c r="Y886" s="90"/>
      <c r="Z886" s="16"/>
      <c r="AA886" s="23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90"/>
      <c r="X887" s="90"/>
      <c r="Y887" s="90"/>
      <c r="Z887" s="16"/>
      <c r="AA887" s="23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90"/>
      <c r="X888" s="90"/>
      <c r="Y888" s="90"/>
      <c r="Z888" s="16"/>
      <c r="AA888" s="23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90"/>
      <c r="X889" s="90"/>
      <c r="Y889" s="90"/>
      <c r="Z889" s="16"/>
      <c r="AA889" s="23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90"/>
      <c r="X890" s="90"/>
      <c r="Y890" s="90"/>
      <c r="Z890" s="16"/>
      <c r="AA890" s="23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90"/>
      <c r="X891" s="90"/>
      <c r="Y891" s="90"/>
      <c r="Z891" s="16"/>
      <c r="AA891" s="23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90"/>
      <c r="X892" s="90"/>
      <c r="Y892" s="90"/>
      <c r="Z892" s="16"/>
      <c r="AA892" s="23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90"/>
      <c r="X893" s="90"/>
      <c r="Y893" s="90"/>
      <c r="Z893" s="16"/>
      <c r="AA893" s="23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90"/>
      <c r="X894" s="90"/>
      <c r="Y894" s="90"/>
      <c r="Z894" s="16"/>
      <c r="AA894" s="23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90"/>
      <c r="X895" s="90"/>
      <c r="Y895" s="90"/>
      <c r="Z895" s="16"/>
      <c r="AA895" s="23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90"/>
      <c r="X896" s="90"/>
      <c r="Y896" s="90"/>
      <c r="Z896" s="16"/>
      <c r="AA896" s="23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90"/>
      <c r="X897" s="90"/>
      <c r="Y897" s="90"/>
      <c r="Z897" s="16"/>
      <c r="AA897" s="23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90"/>
      <c r="X898" s="90"/>
      <c r="Y898" s="90"/>
      <c r="Z898" s="16"/>
      <c r="AA898" s="23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90"/>
      <c r="X899" s="90"/>
      <c r="Y899" s="90"/>
      <c r="Z899" s="16"/>
      <c r="AA899" s="23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90"/>
      <c r="X900" s="90"/>
      <c r="Y900" s="90"/>
      <c r="Z900" s="16"/>
      <c r="AA900" s="23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90"/>
      <c r="X901" s="90"/>
      <c r="Y901" s="90"/>
      <c r="Z901" s="16"/>
      <c r="AA901" s="23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90"/>
      <c r="X902" s="90"/>
      <c r="Y902" s="90"/>
      <c r="Z902" s="16"/>
      <c r="AA902" s="23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90"/>
      <c r="X903" s="90"/>
      <c r="Y903" s="90"/>
      <c r="Z903" s="16"/>
      <c r="AA903" s="23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90"/>
      <c r="X904" s="90"/>
      <c r="Y904" s="90"/>
      <c r="Z904" s="16"/>
      <c r="AA904" s="23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90"/>
      <c r="X905" s="90"/>
      <c r="Y905" s="90"/>
      <c r="Z905" s="16"/>
      <c r="AA905" s="23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90"/>
      <c r="X906" s="90"/>
      <c r="Y906" s="90"/>
      <c r="Z906" s="16"/>
      <c r="AA906" s="23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90"/>
      <c r="X907" s="90"/>
      <c r="Y907" s="90"/>
      <c r="Z907" s="16"/>
      <c r="AA907" s="23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90"/>
      <c r="X908" s="90"/>
      <c r="Y908" s="90"/>
      <c r="Z908" s="16"/>
      <c r="AA908" s="23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90"/>
      <c r="X909" s="90"/>
      <c r="Y909" s="90"/>
      <c r="Z909" s="16"/>
      <c r="AA909" s="23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90"/>
      <c r="X910" s="90"/>
      <c r="Y910" s="90"/>
      <c r="Z910" s="16"/>
      <c r="AA910" s="23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90"/>
      <c r="X911" s="90"/>
      <c r="Y911" s="90"/>
      <c r="Z911" s="16"/>
      <c r="AA911" s="23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90"/>
      <c r="X912" s="90"/>
      <c r="Y912" s="90"/>
      <c r="Z912" s="16"/>
      <c r="AA912" s="23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90"/>
      <c r="X913" s="90"/>
      <c r="Y913" s="90"/>
      <c r="Z913" s="16"/>
      <c r="AA913" s="23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90"/>
      <c r="X914" s="90"/>
      <c r="Y914" s="90"/>
      <c r="Z914" s="16"/>
      <c r="AA914" s="23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90"/>
      <c r="X915" s="90"/>
      <c r="Y915" s="90"/>
      <c r="Z915" s="16"/>
      <c r="AA915" s="23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90"/>
      <c r="X916" s="90"/>
      <c r="Y916" s="90"/>
      <c r="Z916" s="16"/>
      <c r="AA916" s="23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90"/>
      <c r="X917" s="90"/>
      <c r="Y917" s="90"/>
      <c r="Z917" s="16"/>
      <c r="AA917" s="23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90"/>
      <c r="X918" s="90"/>
      <c r="Y918" s="90"/>
      <c r="Z918" s="16"/>
      <c r="AA918" s="23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90"/>
      <c r="X919" s="90"/>
      <c r="Y919" s="90"/>
      <c r="Z919" s="16"/>
      <c r="AA919" s="23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90"/>
      <c r="X920" s="90"/>
      <c r="Y920" s="90"/>
      <c r="Z920" s="16"/>
      <c r="AA920" s="23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90"/>
      <c r="X921" s="90"/>
      <c r="Y921" s="90"/>
      <c r="Z921" s="16"/>
      <c r="AA921" s="23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90"/>
      <c r="X922" s="90"/>
      <c r="Y922" s="90"/>
      <c r="Z922" s="16"/>
      <c r="AA922" s="23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90"/>
      <c r="X923" s="90"/>
      <c r="Y923" s="90"/>
      <c r="Z923" s="16"/>
      <c r="AA923" s="23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90"/>
      <c r="X924" s="90"/>
      <c r="Y924" s="90"/>
      <c r="Z924" s="16"/>
      <c r="AA924" s="23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90"/>
      <c r="X925" s="90"/>
      <c r="Y925" s="90"/>
      <c r="Z925" s="16"/>
      <c r="AA925" s="23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90"/>
      <c r="X926" s="90"/>
      <c r="Y926" s="90"/>
      <c r="Z926" s="16"/>
      <c r="AA926" s="23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90"/>
      <c r="X927" s="90"/>
      <c r="Y927" s="90"/>
      <c r="Z927" s="16"/>
      <c r="AA927" s="23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90"/>
      <c r="X928" s="90"/>
      <c r="Y928" s="90"/>
      <c r="Z928" s="16"/>
      <c r="AA928" s="23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90"/>
      <c r="X929" s="90"/>
      <c r="Y929" s="90"/>
      <c r="Z929" s="16"/>
      <c r="AA929" s="23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90"/>
      <c r="X930" s="90"/>
      <c r="Y930" s="90"/>
      <c r="Z930" s="16"/>
      <c r="AA930" s="23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90"/>
      <c r="X931" s="90"/>
      <c r="Y931" s="90"/>
      <c r="Z931" s="16"/>
      <c r="AA931" s="23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90"/>
      <c r="X932" s="90"/>
      <c r="Y932" s="90"/>
      <c r="Z932" s="16"/>
      <c r="AA932" s="23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90"/>
      <c r="X933" s="90"/>
      <c r="Y933" s="90"/>
      <c r="Z933" s="16"/>
      <c r="AA933" s="23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90"/>
      <c r="X934" s="90"/>
      <c r="Y934" s="90"/>
      <c r="Z934" s="16"/>
      <c r="AA934" s="23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90"/>
      <c r="X935" s="90"/>
      <c r="Y935" s="90"/>
      <c r="Z935" s="16"/>
      <c r="AA935" s="23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90"/>
      <c r="X936" s="90"/>
      <c r="Y936" s="90"/>
      <c r="Z936" s="16"/>
      <c r="AA936" s="23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90"/>
      <c r="X937" s="90"/>
      <c r="Y937" s="90"/>
      <c r="Z937" s="16"/>
      <c r="AA937" s="23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90"/>
      <c r="X938" s="90"/>
      <c r="Y938" s="90"/>
      <c r="Z938" s="16"/>
      <c r="AA938" s="23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90"/>
      <c r="X939" s="90"/>
      <c r="Y939" s="90"/>
      <c r="Z939" s="16"/>
      <c r="AA939" s="23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90"/>
      <c r="X940" s="90"/>
      <c r="Y940" s="90"/>
      <c r="Z940" s="16"/>
      <c r="AA940" s="23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90"/>
      <c r="X941" s="90"/>
      <c r="Y941" s="90"/>
      <c r="Z941" s="16"/>
      <c r="AA941" s="23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90"/>
      <c r="X942" s="90"/>
      <c r="Y942" s="90"/>
      <c r="Z942" s="16"/>
      <c r="AA942" s="23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90"/>
      <c r="X943" s="90"/>
      <c r="Y943" s="90"/>
      <c r="Z943" s="16"/>
      <c r="AA943" s="23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90"/>
      <c r="X944" s="90"/>
      <c r="Y944" s="90"/>
      <c r="Z944" s="16"/>
      <c r="AA944" s="23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90"/>
      <c r="X945" s="90"/>
      <c r="Y945" s="90"/>
      <c r="Z945" s="16"/>
      <c r="AA945" s="23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90"/>
      <c r="X946" s="90"/>
      <c r="Y946" s="90"/>
      <c r="Z946" s="16"/>
      <c r="AA946" s="23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90"/>
      <c r="X947" s="90"/>
      <c r="Y947" s="90"/>
      <c r="Z947" s="16"/>
      <c r="AA947" s="23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90"/>
      <c r="X948" s="90"/>
      <c r="Y948" s="90"/>
      <c r="Z948" s="16"/>
      <c r="AA948" s="23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90"/>
      <c r="X949" s="90"/>
      <c r="Y949" s="90"/>
      <c r="Z949" s="16"/>
      <c r="AA949" s="23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90"/>
      <c r="X950" s="90"/>
      <c r="Y950" s="90"/>
      <c r="Z950" s="16"/>
      <c r="AA950" s="23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90"/>
      <c r="X951" s="90"/>
      <c r="Y951" s="90"/>
      <c r="Z951" s="16"/>
      <c r="AA951" s="23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90"/>
      <c r="X952" s="90"/>
      <c r="Y952" s="90"/>
      <c r="Z952" s="16"/>
      <c r="AA952" s="23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90"/>
      <c r="X953" s="90"/>
      <c r="Y953" s="90"/>
      <c r="Z953" s="16"/>
      <c r="AA953" s="23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90"/>
      <c r="X954" s="90"/>
      <c r="Y954" s="90"/>
      <c r="Z954" s="16"/>
      <c r="AA954" s="23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90"/>
      <c r="X955" s="90"/>
      <c r="Y955" s="90"/>
      <c r="Z955" s="16"/>
      <c r="AA955" s="23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90"/>
      <c r="X956" s="90"/>
      <c r="Y956" s="90"/>
      <c r="Z956" s="16"/>
      <c r="AA956" s="23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90"/>
      <c r="X957" s="90"/>
      <c r="Y957" s="90"/>
      <c r="Z957" s="16"/>
      <c r="AA957" s="23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90"/>
      <c r="X958" s="90"/>
      <c r="Y958" s="90"/>
      <c r="Z958" s="16"/>
      <c r="AA958" s="23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90"/>
      <c r="X959" s="90"/>
      <c r="Y959" s="90"/>
      <c r="Z959" s="16"/>
      <c r="AA959" s="23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90"/>
      <c r="X960" s="90"/>
      <c r="Y960" s="90"/>
      <c r="Z960" s="16"/>
      <c r="AA960" s="23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90"/>
      <c r="X961" s="90"/>
      <c r="Y961" s="90"/>
      <c r="Z961" s="16"/>
      <c r="AA961" s="23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90"/>
      <c r="X962" s="90"/>
      <c r="Y962" s="90"/>
      <c r="Z962" s="16"/>
      <c r="AA962" s="23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90"/>
      <c r="X963" s="90"/>
      <c r="Y963" s="90"/>
      <c r="Z963" s="16"/>
      <c r="AA963" s="23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90"/>
      <c r="X964" s="90"/>
      <c r="Y964" s="90"/>
      <c r="Z964" s="16"/>
      <c r="AA964" s="23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90"/>
      <c r="X965" s="90"/>
      <c r="Y965" s="90"/>
      <c r="Z965" s="16"/>
      <c r="AA965" s="23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90"/>
      <c r="X966" s="90"/>
      <c r="Y966" s="90"/>
      <c r="Z966" s="16"/>
      <c r="AA966" s="23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90"/>
      <c r="X967" s="90"/>
      <c r="Y967" s="90"/>
      <c r="Z967" s="16"/>
      <c r="AA967" s="23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90"/>
      <c r="X968" s="90"/>
      <c r="Y968" s="90"/>
      <c r="Z968" s="16"/>
      <c r="AA968" s="23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90"/>
      <c r="X969" s="90"/>
      <c r="Y969" s="90"/>
      <c r="Z969" s="16"/>
      <c r="AA969" s="23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90"/>
      <c r="X970" s="90"/>
      <c r="Y970" s="90"/>
      <c r="Z970" s="16"/>
      <c r="AA970" s="23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90"/>
      <c r="X971" s="90"/>
      <c r="Y971" s="90"/>
      <c r="Z971" s="16"/>
      <c r="AA971" s="23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90"/>
      <c r="X972" s="90"/>
      <c r="Y972" s="90"/>
      <c r="Z972" s="16"/>
      <c r="AA972" s="23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90"/>
      <c r="X973" s="90"/>
      <c r="Y973" s="90"/>
      <c r="Z973" s="16"/>
      <c r="AA973" s="23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90"/>
      <c r="X974" s="90"/>
      <c r="Y974" s="90"/>
      <c r="Z974" s="16"/>
      <c r="AA974" s="23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90"/>
      <c r="X975" s="90"/>
      <c r="Y975" s="90"/>
      <c r="Z975" s="16"/>
      <c r="AA975" s="23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90"/>
      <c r="X976" s="90"/>
      <c r="Y976" s="90"/>
      <c r="Z976" s="16"/>
      <c r="AA976" s="23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90"/>
      <c r="X977" s="90"/>
      <c r="Y977" s="90"/>
      <c r="Z977" s="16"/>
      <c r="AA977" s="23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90"/>
      <c r="X978" s="90"/>
      <c r="Y978" s="90"/>
      <c r="Z978" s="16"/>
      <c r="AA978" s="23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90"/>
      <c r="X979" s="90"/>
      <c r="Y979" s="90"/>
      <c r="Z979" s="16"/>
      <c r="AA979" s="23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90"/>
      <c r="X980" s="90"/>
      <c r="Y980" s="90"/>
      <c r="Z980" s="16"/>
      <c r="AA980" s="23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90"/>
      <c r="X981" s="90"/>
      <c r="Y981" s="90"/>
      <c r="Z981" s="16"/>
      <c r="AA981" s="23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90"/>
      <c r="X982" s="90"/>
      <c r="Y982" s="90"/>
      <c r="Z982" s="16"/>
      <c r="AA982" s="23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90"/>
      <c r="X983" s="90"/>
      <c r="Y983" s="90"/>
      <c r="Z983" s="16"/>
      <c r="AA983" s="23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90"/>
      <c r="X984" s="90"/>
      <c r="Y984" s="90"/>
      <c r="Z984" s="16"/>
      <c r="AA984" s="23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90"/>
      <c r="X985" s="90"/>
      <c r="Y985" s="90"/>
      <c r="Z985" s="16"/>
      <c r="AA985" s="23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90"/>
      <c r="X986" s="90"/>
      <c r="Y986" s="90"/>
      <c r="Z986" s="16"/>
      <c r="AA986" s="23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90"/>
      <c r="X987" s="90"/>
      <c r="Y987" s="90"/>
      <c r="Z987" s="16"/>
      <c r="AA987" s="23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90"/>
      <c r="X988" s="90"/>
      <c r="Y988" s="90"/>
      <c r="Z988" s="16"/>
      <c r="AA988" s="23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90"/>
      <c r="X989" s="90"/>
      <c r="Y989" s="90"/>
      <c r="Z989" s="16"/>
      <c r="AA989" s="23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90"/>
      <c r="X990" s="90"/>
      <c r="Y990" s="90"/>
      <c r="Z990" s="16"/>
      <c r="AA990" s="23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90"/>
      <c r="X991" s="90"/>
      <c r="Y991" s="90"/>
      <c r="Z991" s="16"/>
      <c r="AA991" s="23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90"/>
      <c r="X992" s="90"/>
      <c r="Y992" s="90"/>
      <c r="Z992" s="16"/>
      <c r="AA992" s="23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90"/>
      <c r="X993" s="90"/>
      <c r="Y993" s="90"/>
      <c r="Z993" s="16"/>
      <c r="AA993" s="23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90"/>
      <c r="X994" s="90"/>
      <c r="Y994" s="90"/>
      <c r="Z994" s="16"/>
      <c r="AA994" s="23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90"/>
      <c r="X995" s="90"/>
      <c r="Y995" s="90"/>
      <c r="Z995" s="16"/>
      <c r="AA995" s="23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90"/>
      <c r="X996" s="90"/>
      <c r="Y996" s="90"/>
      <c r="Z996" s="16"/>
      <c r="AA996" s="23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90"/>
      <c r="X997" s="90"/>
      <c r="Y997" s="90"/>
      <c r="Z997" s="16"/>
      <c r="AA997" s="23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90"/>
      <c r="X998" s="90"/>
      <c r="Y998" s="90"/>
      <c r="Z998" s="16"/>
      <c r="AA998" s="23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90"/>
      <c r="X999" s="90"/>
      <c r="Y999" s="90"/>
      <c r="Z999" s="16"/>
      <c r="AA999" s="23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90"/>
      <c r="X1000" s="90"/>
      <c r="Y1000" s="90"/>
      <c r="Z1000" s="16"/>
      <c r="AA1000" s="23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90"/>
      <c r="X1001" s="90"/>
      <c r="Y1001" s="90"/>
      <c r="Z1001" s="16"/>
      <c r="AA1001" s="23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90"/>
      <c r="X1002" s="90"/>
      <c r="Y1002" s="90"/>
      <c r="Z1002" s="16"/>
      <c r="AA1002" s="23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90"/>
      <c r="X1003" s="90"/>
      <c r="Y1003" s="90"/>
      <c r="Z1003" s="16"/>
      <c r="AA1003" s="23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90"/>
      <c r="X1004" s="90"/>
      <c r="Y1004" s="90"/>
      <c r="AA1004" s="23"/>
      <c r="AB1004" s="4"/>
      <c r="AC1004" s="4"/>
      <c r="AD1004" s="4"/>
    </row>
    <row r="1005" spans="1:30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90"/>
      <c r="X1005" s="90"/>
      <c r="Y1005" s="90"/>
      <c r="AA1005" s="23"/>
      <c r="AB1005" s="4"/>
      <c r="AC1005" s="4"/>
      <c r="AD1005" s="4"/>
    </row>
  </sheetData>
  <sheetProtection password="C7EC" sheet="1" objects="1" scenarios="1" selectLockedCells="1"/>
  <dataConsolidate/>
  <mergeCells count="99">
    <mergeCell ref="G53:I53"/>
    <mergeCell ref="D47:E47"/>
    <mergeCell ref="W48:Y48"/>
    <mergeCell ref="W49:Y49"/>
    <mergeCell ref="B50:D50"/>
    <mergeCell ref="R50:T52"/>
    <mergeCell ref="W50:Y50"/>
    <mergeCell ref="B51:D56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I26:J26"/>
    <mergeCell ref="N26:O26"/>
    <mergeCell ref="I27:J27"/>
    <mergeCell ref="N27:O27"/>
    <mergeCell ref="I28:J28"/>
    <mergeCell ref="N28:O28"/>
    <mergeCell ref="I23:J23"/>
    <mergeCell ref="N23:O23"/>
    <mergeCell ref="I24:J24"/>
    <mergeCell ref="N24:O24"/>
    <mergeCell ref="I25:J25"/>
    <mergeCell ref="N25:O25"/>
    <mergeCell ref="I20:J20"/>
    <mergeCell ref="N20:O20"/>
    <mergeCell ref="I21:J21"/>
    <mergeCell ref="N21:O21"/>
    <mergeCell ref="I22:J22"/>
    <mergeCell ref="N22:O22"/>
    <mergeCell ref="W16:W17"/>
    <mergeCell ref="X16:Y17"/>
    <mergeCell ref="Z16:Z19"/>
    <mergeCell ref="G18:K18"/>
    <mergeCell ref="L18:P18"/>
    <mergeCell ref="Q18:Q19"/>
    <mergeCell ref="R18:V18"/>
    <mergeCell ref="W18:W19"/>
    <mergeCell ref="X18:X19"/>
    <mergeCell ref="Y18:Y19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B11:F11"/>
    <mergeCell ref="H11:M11"/>
    <mergeCell ref="O11:T11"/>
    <mergeCell ref="U11:Z13"/>
    <mergeCell ref="O12:S12"/>
    <mergeCell ref="B13:F13"/>
    <mergeCell ref="H13:M13"/>
    <mergeCell ref="O13:S13"/>
    <mergeCell ref="X7:X8"/>
    <mergeCell ref="B1:D1"/>
    <mergeCell ref="B3:E3"/>
    <mergeCell ref="R3:T3"/>
    <mergeCell ref="V6:V7"/>
    <mergeCell ref="W6:W7"/>
  </mergeCells>
  <conditionalFormatting sqref="K20:K46 H20:I20 E20:F20 E21:I46">
    <cfRule type="containsText" dxfId="11" priority="6" stopIfTrue="1" operator="containsText" text="kg">
      <formula>NOT(ISERROR(SEARCH(("kg"),(J20))))</formula>
    </cfRule>
  </conditionalFormatting>
  <conditionalFormatting sqref="L45">
    <cfRule type="containsText" dxfId="10" priority="5" stopIfTrue="1" operator="containsText" text="kg">
      <formula>NOT(ISERROR(SEARCH(("kg"),(Q46))))</formula>
    </cfRule>
  </conditionalFormatting>
  <conditionalFormatting sqref="L46 P20:Q46">
    <cfRule type="containsText" dxfId="9" priority="4" stopIfTrue="1" operator="containsText" text="kg">
      <formula>NOT(ISERROR(SEARCH(("kg"),(#REF!))))</formula>
    </cfRule>
  </conditionalFormatting>
  <conditionalFormatting sqref="G20">
    <cfRule type="containsText" dxfId="8" priority="3" stopIfTrue="1" operator="containsText" text="kg">
      <formula>NOT(ISERROR(SEARCH(("kg"),(L20))))</formula>
    </cfRule>
  </conditionalFormatting>
  <conditionalFormatting sqref="L20:L44">
    <cfRule type="containsText" dxfId="7" priority="2" stopIfTrue="1" operator="containsText" text="kg">
      <formula>NOT(ISERROR(SEARCH(("kg"),(Q20))))</formula>
    </cfRule>
  </conditionalFormatting>
  <conditionalFormatting sqref="M20:N46">
    <cfRule type="containsText" dxfId="6" priority="1" stopIfTrue="1" operator="containsText" text="kg">
      <formula>NOT(ISERROR(SEARCH(("kg"),(R20))))</formula>
    </cfRule>
  </conditionalFormatting>
  <dataValidations count="7">
    <dataValidation type="list" allowBlank="1" showErrorMessage="1" sqref="E20:E46" xr:uid="{00000000-0002-0000-0200-000000000000}">
      <formula1>"M,F"</formula1>
    </dataValidation>
    <dataValidation type="list" allowBlank="1" showErrorMessage="1" sqref="F20:F46" xr:uid="{00000000-0002-0000-0200-000001000000}">
      <formula1>"'-48 kg,'-52 kg,'-57 kg,'-63 kg,'-70 kg,'-78 kg,'+78 kg,'-60 kg,'-66 kg,'-73 kg,'-81 kg,'-90 kg,'-100 kg,'+100 kg,Coach,Official,Referee,Medic,Press"</formula1>
    </dataValidation>
    <dataValidation type="list" allowBlank="1" showErrorMessage="1" sqref="G20:G46 L20:L46" xr:uid="{00000000-0002-0000-0200-000002000000}">
      <formula1>"03-10-2023,04-10-2023,05-10-2023,06-10-2023,07-10-2023"</formula1>
    </dataValidation>
    <dataValidation type="list" allowBlank="1" showErrorMessage="1" sqref="Q20:Q46" xr:uid="{00000000-0002-0000-0200-000003000000}">
      <formula1>"BB"</formula1>
    </dataValidation>
    <dataValidation type="list" allowBlank="1" showErrorMessage="1" sqref="R20:V46" xr:uid="{00000000-0002-0000-0200-000004000000}">
      <formula1>"Single,Twin (2 Beds)"</formula1>
    </dataValidation>
    <dataValidation imeMode="off" allowBlank="1" showInputMessage="1" showErrorMessage="1" sqref="R50" xr:uid="{00000000-0002-0000-0200-000005000000}"/>
    <dataValidation type="list" allowBlank="1" showErrorMessage="1" sqref="W20:Y46" xr:uid="{00000000-0002-0000-0200-000006000000}">
      <formula1>"Yes,No"</formula1>
    </dataValidation>
  </dataValidations>
  <hyperlinks>
    <hyperlink ref="C5" r:id="rId1" xr:uid="{00000000-0004-0000-02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5"/>
  <sheetViews>
    <sheetView showGridLines="0" showZeros="0" zoomScale="67" zoomScaleNormal="67" workbookViewId="0">
      <selection activeCell="C22" sqref="C22"/>
    </sheetView>
  </sheetViews>
  <sheetFormatPr baseColWidth="10" defaultColWidth="14.3984375" defaultRowHeight="15" customHeight="1"/>
  <cols>
    <col min="1" max="1" width="2.796875" style="221" customWidth="1"/>
    <col min="2" max="2" width="9.796875" style="221" customWidth="1"/>
    <col min="3" max="3" width="23.59765625" style="221" customWidth="1"/>
    <col min="4" max="4" width="24.19921875" style="221" customWidth="1"/>
    <col min="5" max="5" width="7.59765625" style="221" customWidth="1"/>
    <col min="6" max="6" width="18.3984375" style="221" customWidth="1"/>
    <col min="7" max="7" width="16.796875" style="221" customWidth="1"/>
    <col min="8" max="11" width="14.796875" style="221" customWidth="1"/>
    <col min="12" max="12" width="16.19921875" style="221" customWidth="1"/>
    <col min="13" max="16" width="14.796875" style="221" customWidth="1"/>
    <col min="17" max="17" width="15.19921875" style="221" customWidth="1"/>
    <col min="18" max="22" width="19.796875" style="221" customWidth="1"/>
    <col min="23" max="23" width="15.796875" style="217" customWidth="1"/>
    <col min="24" max="25" width="14.19921875" style="217" customWidth="1"/>
    <col min="26" max="26" width="14.19921875" style="221" customWidth="1"/>
    <col min="27" max="27" width="13" style="221" customWidth="1"/>
    <col min="28" max="28" width="20.19921875" style="221" customWidth="1"/>
    <col min="29" max="30" width="12.59765625" style="221" customWidth="1"/>
    <col min="31" max="16384" width="14.3984375" style="221"/>
  </cols>
  <sheetData>
    <row r="1" spans="1:30" ht="33" customHeight="1">
      <c r="A1" s="4"/>
      <c r="B1" s="462" t="s">
        <v>4</v>
      </c>
      <c r="C1" s="463"/>
      <c r="D1" s="463"/>
      <c r="E1" s="218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48"/>
      <c r="X1" s="148"/>
      <c r="Y1" s="148"/>
      <c r="AA1" s="4"/>
      <c r="AB1" s="4"/>
      <c r="AC1" s="4"/>
      <c r="AD1" s="4"/>
    </row>
    <row r="2" spans="1:30" ht="42" customHeight="1" thickBot="1">
      <c r="A2" s="4"/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AA2" s="12"/>
      <c r="AB2" s="18"/>
      <c r="AC2" s="4"/>
      <c r="AD2" s="4"/>
    </row>
    <row r="3" spans="1:30" ht="45.75" customHeight="1" thickBot="1">
      <c r="A3" s="4"/>
      <c r="B3" s="471" t="s">
        <v>113</v>
      </c>
      <c r="C3" s="471"/>
      <c r="D3" s="471"/>
      <c r="E3" s="471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R3" s="405" t="s">
        <v>119</v>
      </c>
      <c r="S3" s="406"/>
      <c r="T3" s="407"/>
      <c r="AA3" s="4"/>
      <c r="AB3" s="4"/>
      <c r="AC3" s="4"/>
      <c r="AD3" s="4"/>
    </row>
    <row r="4" spans="1:30" ht="21.75" customHeight="1" thickBot="1">
      <c r="A4" s="4"/>
      <c r="B4" s="91" t="s">
        <v>6</v>
      </c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178" t="s">
        <v>5</v>
      </c>
      <c r="S4" s="178" t="s">
        <v>63</v>
      </c>
      <c r="T4" s="178" t="s">
        <v>109</v>
      </c>
      <c r="U4" s="4"/>
      <c r="V4" s="4"/>
      <c r="W4" s="90"/>
      <c r="X4" s="90"/>
      <c r="Y4" s="90"/>
      <c r="AA4" s="17"/>
      <c r="AB4" s="12"/>
      <c r="AC4" s="12"/>
      <c r="AD4" s="18"/>
    </row>
    <row r="5" spans="1:30" ht="27" customHeight="1" thickBot="1">
      <c r="A5" s="4"/>
      <c r="B5" s="91" t="s">
        <v>7</v>
      </c>
      <c r="C5" s="92" t="s">
        <v>8</v>
      </c>
      <c r="D5" s="90"/>
      <c r="E5" s="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82" t="s">
        <v>105</v>
      </c>
      <c r="R5" s="137">
        <v>160</v>
      </c>
      <c r="S5" s="137">
        <v>120</v>
      </c>
      <c r="T5" s="137">
        <v>100</v>
      </c>
      <c r="U5" s="4"/>
      <c r="V5" s="90"/>
      <c r="W5" s="90"/>
      <c r="X5" s="90"/>
      <c r="Y5" s="90"/>
      <c r="Z5" s="19"/>
      <c r="AA5" s="16"/>
      <c r="AB5" s="12"/>
      <c r="AC5" s="18"/>
    </row>
    <row r="6" spans="1:30" ht="27" customHeight="1" thickBot="1">
      <c r="A6" s="4"/>
      <c r="B6" s="93"/>
      <c r="C6" s="90"/>
      <c r="D6" s="90"/>
      <c r="E6" s="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2" t="s">
        <v>103</v>
      </c>
      <c r="R6" s="137">
        <v>190</v>
      </c>
      <c r="S6" s="137">
        <v>150</v>
      </c>
      <c r="T6" s="137">
        <v>130</v>
      </c>
      <c r="U6" s="211" t="s">
        <v>101</v>
      </c>
      <c r="V6" s="492"/>
      <c r="W6" s="409" t="s">
        <v>83</v>
      </c>
      <c r="X6" s="305" t="s">
        <v>106</v>
      </c>
      <c r="Y6" s="310"/>
      <c r="Z6" s="72"/>
      <c r="AA6" s="12"/>
      <c r="AB6" s="18"/>
    </row>
    <row r="7" spans="1:30" ht="27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2" t="s">
        <v>104</v>
      </c>
      <c r="R7" s="137">
        <v>215</v>
      </c>
      <c r="S7" s="137">
        <v>175</v>
      </c>
      <c r="T7" s="137">
        <v>150</v>
      </c>
      <c r="U7" s="306" t="s">
        <v>5</v>
      </c>
      <c r="V7" s="492"/>
      <c r="W7" s="410"/>
      <c r="X7" s="394" t="s">
        <v>107</v>
      </c>
      <c r="Y7" s="311"/>
      <c r="Z7" s="72"/>
      <c r="AA7" s="4"/>
      <c r="AB7" s="4"/>
    </row>
    <row r="8" spans="1:30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7"/>
      <c r="R8" s="307"/>
      <c r="S8" s="307"/>
      <c r="T8" s="307"/>
      <c r="U8" s="303" t="s">
        <v>98</v>
      </c>
      <c r="V8" s="368"/>
      <c r="W8" s="309" t="s">
        <v>73</v>
      </c>
      <c r="X8" s="395"/>
      <c r="Y8" s="311"/>
      <c r="Z8" s="72"/>
      <c r="AA8" s="4"/>
      <c r="AB8" s="4"/>
    </row>
    <row r="9" spans="1:30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07"/>
      <c r="R9" s="307"/>
      <c r="S9" s="307"/>
      <c r="T9" s="307"/>
      <c r="U9" s="303" t="s">
        <v>98</v>
      </c>
      <c r="V9" s="369"/>
      <c r="W9" s="156">
        <v>150</v>
      </c>
      <c r="X9" s="338">
        <v>22</v>
      </c>
      <c r="Y9" s="312"/>
      <c r="Z9" s="72"/>
    </row>
    <row r="10" spans="1:30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Z10" s="4"/>
      <c r="AA10" s="4"/>
    </row>
    <row r="11" spans="1:30" ht="24" customHeight="1" thickBot="1">
      <c r="A11" s="4"/>
      <c r="B11" s="464">
        <f>Summary!$A$11</f>
        <v>0</v>
      </c>
      <c r="C11" s="465"/>
      <c r="D11" s="465"/>
      <c r="E11" s="465"/>
      <c r="F11" s="466"/>
      <c r="G11" s="5"/>
      <c r="H11" s="467">
        <f>Summary!$A$17</f>
        <v>0</v>
      </c>
      <c r="I11" s="468"/>
      <c r="J11" s="468"/>
      <c r="K11" s="468"/>
      <c r="L11" s="468"/>
      <c r="M11" s="469"/>
      <c r="N11" s="4"/>
      <c r="O11" s="411" t="str">
        <f>IF(Summary!A11="","Please fill Federation Name (Summary Sheet)","")</f>
        <v>Please fill Federation Name (Summary Sheet)</v>
      </c>
      <c r="P11" s="411"/>
      <c r="Q11" s="411"/>
      <c r="R11" s="411"/>
      <c r="S11" s="411"/>
      <c r="T11" s="411"/>
      <c r="U11" s="412" t="str">
        <f>IF(COUNTIF(R22:V46,"Double (1 Bed)"),"Please confirm if you want 1 bed for 2 persons - check room tipology","")</f>
        <v/>
      </c>
      <c r="V11" s="412"/>
      <c r="W11" s="412"/>
      <c r="X11" s="412"/>
      <c r="Y11" s="412"/>
      <c r="Z11" s="412"/>
      <c r="AA11" s="4"/>
    </row>
    <row r="12" spans="1:30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428" t="str">
        <f>IF(Summary!A14="","Please fill Email (Summary Sheet)","")</f>
        <v>Please fill Email (Summary Sheet)</v>
      </c>
      <c r="P12" s="428"/>
      <c r="Q12" s="428"/>
      <c r="R12" s="428"/>
      <c r="S12" s="428"/>
      <c r="U12" s="412"/>
      <c r="V12" s="412"/>
      <c r="W12" s="412"/>
      <c r="X12" s="412"/>
      <c r="Y12" s="412"/>
      <c r="Z12" s="412"/>
      <c r="AA12" s="4"/>
    </row>
    <row r="13" spans="1:30" ht="25.5" customHeight="1" thickBot="1">
      <c r="A13" s="4"/>
      <c r="B13" s="464">
        <f>Summary!$A$14</f>
        <v>0</v>
      </c>
      <c r="C13" s="468"/>
      <c r="D13" s="468"/>
      <c r="E13" s="468"/>
      <c r="F13" s="469"/>
      <c r="G13" s="5"/>
      <c r="H13" s="470">
        <f>Summary!$A$20</f>
        <v>0</v>
      </c>
      <c r="I13" s="468"/>
      <c r="J13" s="468"/>
      <c r="K13" s="468"/>
      <c r="L13" s="468"/>
      <c r="M13" s="469"/>
      <c r="N13" s="28"/>
      <c r="O13" s="428" t="str">
        <f>IF(Summary!A17="","Please fill Contact Person (Summary Sheet)","")</f>
        <v>Please fill Contact Person (Summary Sheet)</v>
      </c>
      <c r="P13" s="428"/>
      <c r="Q13" s="428"/>
      <c r="R13" s="428"/>
      <c r="S13" s="428"/>
      <c r="T13" s="4"/>
      <c r="U13" s="412"/>
      <c r="V13" s="412"/>
      <c r="W13" s="412"/>
      <c r="X13" s="412"/>
      <c r="Y13" s="412"/>
      <c r="Z13" s="412"/>
      <c r="AA13" s="4"/>
    </row>
    <row r="14" spans="1:30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432" t="str">
        <f>IF(Summary!A20="","Please fill Phone (Summary Sheet)","")</f>
        <v>Please fill Phone (Summary Sheet)</v>
      </c>
      <c r="P14" s="432"/>
      <c r="Q14" s="432"/>
      <c r="R14" s="432"/>
      <c r="S14" s="432"/>
      <c r="T14" s="4"/>
      <c r="U14" s="4"/>
      <c r="V14" s="4"/>
      <c r="W14" s="90"/>
      <c r="X14" s="90"/>
      <c r="Y14" s="90"/>
      <c r="Z14" s="71"/>
      <c r="AA14" s="4"/>
      <c r="AB14" s="4"/>
      <c r="AC14" s="4"/>
      <c r="AD14" s="4"/>
    </row>
    <row r="15" spans="1:30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49"/>
      <c r="X15" s="149"/>
      <c r="Y15" s="149"/>
      <c r="Z15" s="71"/>
      <c r="AA15" s="18"/>
      <c r="AB15" s="4"/>
      <c r="AC15" s="4"/>
      <c r="AD15" s="4"/>
    </row>
    <row r="16" spans="1:30" ht="21.75" customHeight="1">
      <c r="A16" s="30"/>
      <c r="B16" s="447" t="s">
        <v>11</v>
      </c>
      <c r="C16" s="449" t="s">
        <v>12</v>
      </c>
      <c r="D16" s="452" t="s">
        <v>13</v>
      </c>
      <c r="E16" s="459" t="s">
        <v>85</v>
      </c>
      <c r="F16" s="454" t="s">
        <v>14</v>
      </c>
      <c r="G16" s="437" t="s">
        <v>15</v>
      </c>
      <c r="H16" s="430"/>
      <c r="I16" s="430"/>
      <c r="J16" s="430"/>
      <c r="K16" s="430"/>
      <c r="L16" s="430"/>
      <c r="M16" s="430"/>
      <c r="N16" s="430"/>
      <c r="O16" s="430"/>
      <c r="P16" s="431"/>
      <c r="Q16" s="437" t="s">
        <v>84</v>
      </c>
      <c r="R16" s="438"/>
      <c r="S16" s="438"/>
      <c r="T16" s="438"/>
      <c r="U16" s="438"/>
      <c r="V16" s="439"/>
      <c r="W16" s="396" t="s">
        <v>83</v>
      </c>
      <c r="X16" s="396" t="s">
        <v>108</v>
      </c>
      <c r="Y16" s="397"/>
      <c r="Z16" s="413" t="s">
        <v>16</v>
      </c>
      <c r="AA16" s="30"/>
      <c r="AB16" s="30"/>
      <c r="AC16" s="30"/>
      <c r="AD16" s="30"/>
    </row>
    <row r="17" spans="1:30" ht="31.5" customHeight="1" thickBot="1">
      <c r="A17" s="30"/>
      <c r="B17" s="448"/>
      <c r="C17" s="450"/>
      <c r="D17" s="453"/>
      <c r="E17" s="460"/>
      <c r="F17" s="455"/>
      <c r="G17" s="456"/>
      <c r="H17" s="457"/>
      <c r="I17" s="457"/>
      <c r="J17" s="457"/>
      <c r="K17" s="457"/>
      <c r="L17" s="457"/>
      <c r="M17" s="457"/>
      <c r="N17" s="457"/>
      <c r="O17" s="457"/>
      <c r="P17" s="458"/>
      <c r="Q17" s="440"/>
      <c r="R17" s="441"/>
      <c r="S17" s="441"/>
      <c r="T17" s="441"/>
      <c r="U17" s="441"/>
      <c r="V17" s="442"/>
      <c r="W17" s="398"/>
      <c r="X17" s="398"/>
      <c r="Y17" s="399"/>
      <c r="Z17" s="414"/>
      <c r="AA17" s="14"/>
      <c r="AB17" s="30"/>
      <c r="AC17" s="30"/>
      <c r="AD17" s="30"/>
    </row>
    <row r="18" spans="1:30" ht="30.75" customHeight="1">
      <c r="A18" s="30"/>
      <c r="B18" s="448"/>
      <c r="C18" s="450"/>
      <c r="D18" s="453"/>
      <c r="E18" s="460"/>
      <c r="F18" s="455"/>
      <c r="G18" s="429" t="s">
        <v>17</v>
      </c>
      <c r="H18" s="430"/>
      <c r="I18" s="430"/>
      <c r="J18" s="430"/>
      <c r="K18" s="431"/>
      <c r="L18" s="429" t="s">
        <v>18</v>
      </c>
      <c r="M18" s="430"/>
      <c r="N18" s="430"/>
      <c r="O18" s="430"/>
      <c r="P18" s="430"/>
      <c r="Q18" s="433" t="s">
        <v>19</v>
      </c>
      <c r="R18" s="402" t="s">
        <v>102</v>
      </c>
      <c r="S18" s="403"/>
      <c r="T18" s="403"/>
      <c r="U18" s="403"/>
      <c r="V18" s="404"/>
      <c r="W18" s="416" t="s">
        <v>73</v>
      </c>
      <c r="X18" s="418" t="s">
        <v>110</v>
      </c>
      <c r="Y18" s="400" t="s">
        <v>111</v>
      </c>
      <c r="Z18" s="414"/>
      <c r="AA18" s="30"/>
      <c r="AB18" s="73"/>
      <c r="AC18" s="30"/>
      <c r="AD18" s="30"/>
    </row>
    <row r="19" spans="1:30" ht="21.75" customHeight="1" thickBot="1">
      <c r="A19" s="30"/>
      <c r="B19" s="448"/>
      <c r="C19" s="451"/>
      <c r="D19" s="453"/>
      <c r="E19" s="461"/>
      <c r="F19" s="455"/>
      <c r="G19" s="31" t="s">
        <v>20</v>
      </c>
      <c r="H19" s="32" t="s">
        <v>21</v>
      </c>
      <c r="I19" s="435" t="s">
        <v>22</v>
      </c>
      <c r="J19" s="436"/>
      <c r="K19" s="33" t="s">
        <v>23</v>
      </c>
      <c r="L19" s="31" t="s">
        <v>20</v>
      </c>
      <c r="M19" s="32" t="s">
        <v>21</v>
      </c>
      <c r="N19" s="435" t="s">
        <v>24</v>
      </c>
      <c r="O19" s="436"/>
      <c r="P19" s="219" t="s">
        <v>23</v>
      </c>
      <c r="Q19" s="434"/>
      <c r="R19" s="179">
        <v>45568</v>
      </c>
      <c r="S19" s="179">
        <v>45569</v>
      </c>
      <c r="T19" s="304">
        <v>45570</v>
      </c>
      <c r="U19" s="304">
        <v>45571</v>
      </c>
      <c r="V19" s="179">
        <v>45572</v>
      </c>
      <c r="W19" s="417"/>
      <c r="X19" s="419"/>
      <c r="Y19" s="401"/>
      <c r="Z19" s="415"/>
      <c r="AA19" s="30"/>
      <c r="AB19" s="73"/>
      <c r="AC19" s="30"/>
      <c r="AD19" s="30"/>
    </row>
    <row r="20" spans="1:30" s="239" customFormat="1" ht="21.75" customHeight="1" thickTop="1">
      <c r="A20" s="223"/>
      <c r="B20" s="224" t="s">
        <v>25</v>
      </c>
      <c r="C20" s="225" t="s">
        <v>129</v>
      </c>
      <c r="D20" s="226" t="s">
        <v>130</v>
      </c>
      <c r="E20" s="227" t="s">
        <v>87</v>
      </c>
      <c r="F20" s="228" t="s">
        <v>131</v>
      </c>
      <c r="G20" s="229">
        <v>45203</v>
      </c>
      <c r="H20" s="230">
        <v>0.625</v>
      </c>
      <c r="I20" s="422" t="s">
        <v>27</v>
      </c>
      <c r="J20" s="423"/>
      <c r="K20" s="231" t="s">
        <v>28</v>
      </c>
      <c r="L20" s="229">
        <v>45206</v>
      </c>
      <c r="M20" s="230">
        <v>0.29166666666666669</v>
      </c>
      <c r="N20" s="422" t="s">
        <v>27</v>
      </c>
      <c r="O20" s="423"/>
      <c r="P20" s="232" t="s">
        <v>29</v>
      </c>
      <c r="Q20" s="233" t="s">
        <v>103</v>
      </c>
      <c r="R20" s="314"/>
      <c r="S20" s="234" t="s">
        <v>5</v>
      </c>
      <c r="T20" s="234" t="s">
        <v>5</v>
      </c>
      <c r="U20" s="234" t="s">
        <v>5</v>
      </c>
      <c r="V20" s="235"/>
      <c r="W20" s="333"/>
      <c r="X20" s="339" t="s">
        <v>86</v>
      </c>
      <c r="Y20" s="340" t="s">
        <v>86</v>
      </c>
      <c r="Z20" s="236">
        <f t="shared" ref="Z20:Z46" si="0">IF(F20="-48 Kg",EJU,0)+IF(F20="-52 Kg",EJU,0)+IF(F20="-57 Kg",EJU,0)+IF(F20="-63 Kg",EJU,0)+IF(F20="-70 Kg",EJU,0)+IF(F20="-78 Kg",EJU,0)+IF(F20="+78 Kg",EJU,0)+IF(F20="-60 kg",EJU,0)+IF(F20="-66 Kg",EJU,0)+IF(F20="-73 Kg",EJU,0)+IF(F20="-81 Kg",EJU,0)+IF(F20="-90 Kg",EJU,0)+IF(F20="-100 Kg",EJU,0)+IF(F20="+100 Kg",EJU,0)+
IF(ISBLANK(C20),"0€",IF(ISBLANK(Q20),IF(W20="Yes",Non_Of_Comp,0),
IF(Q20="BB",
IF(R20="Single",Sgl_BB_A,0)+IF(R20="Twin (2 Beds)",Twn_BB_A,0)+IF(R20="Triple",Tpl_BB_A,0)+
IF(S20="Single",Sgl_BB_A,0)+IF(S20="Twin (2 Beds)",Twn_BB_A,0)+IF(S20="Triple",Tpl_BB_A,0)+
IF(T20="Single",Sgl_BB_A,0)+IF(T20="Twin (2 Beds)",Twn_BB_A,0)+IF(T20="Triple",Tpl_BB_A,0)+
IF(U20="Single",Sgl_BB_A,0)+IF(U20="Twin (2 Beds)",Twn_BB_A,0)+IF(U20="Triple",Tpl_BB_A,0)+
IF(V20="Single",Sgl_BB_A,0)+IF(V20="Twin (2 Beds)",Twn_BB_A,0)+IF(V20="Triple",Tpl_BB_A,0)))+
IF(Q20="HB",
IF(R20="Single",Sgl_HB_A,0)+IF(R20="Twin (2 Beds)",Twn_HB_A,0)+IF(R20="Triple",Tpl_HB_A,0)+
IF(S20="Single",Sgl_HB_A,0)+IF(S20="Twin (2 Beds)",Twn_HB_A,0)+IF(S20="Triple",Tpl_HB_A,0)+
IF(T20="Single",Sgl_HB_A,0)+IF(T20="Twin (2 Beds)",Twn_HB_A,0)+IF(T20="Triple",Tpl_HB_A,0)+
IF(U20="Single",Sgl_HB_A,0)+IF(U20="Twin (2 Beds)",Twn_HB_A,0)+IF(U20="Triple",Tpl_HB_A,0)+
IF(V20="Single",Sgl_HB_A,0)+IF(V20="Twin (2 Beds)",Twn_HB_A,0)+IF(V20="Triple",Tpl_HB_A,0)))+
IF(Q20="FB",
IF(R20="Single",Sgl_FB_A,0)+IF(R20="Twin (2 Beds)",Twn_FB_A,0)+IF(R20="Triple",Tpl_FB_A,0)+
IF(S20="Single",Sgl_FB_A,0)+IF(S20="Twin (2 Beds)",Twn_FB_A,0)+IF(S20="Triple",Tpl_FB_A,0)+
IF(T20="Single",Sgl_FB_A,0)+IF(T20="Twin (2 Beds)",Twn_FB_A,0)+IF(T20="Triple",Tpl_FB_A,0)+
IF(U20="Single",Sgl_FB_A,0)+IF(U20="Twin (2 Beds)",Twn_FB_A,0)+IF(U20="Triple",Tpl_FB_A,0)+
IF(V20="Single",Sgl_FB_A,0)+IF(V20="Twin (2 Beds)",Twn_FB_A,0)+IF(V20="Triple",Tpl_FB_A,0))+
IF(X20="Yes",TRF,0)+IF(Y20="Yes",TRF,0)</f>
        <v>614</v>
      </c>
      <c r="AA20" s="237"/>
      <c r="AB20" s="238"/>
      <c r="AC20" s="223"/>
      <c r="AD20" s="223"/>
    </row>
    <row r="21" spans="1:30" s="239" customFormat="1" ht="21.75" customHeight="1" thickBot="1">
      <c r="A21" s="240"/>
      <c r="B21" s="241" t="s">
        <v>31</v>
      </c>
      <c r="C21" s="242" t="s">
        <v>132</v>
      </c>
      <c r="D21" s="243" t="s">
        <v>133</v>
      </c>
      <c r="E21" s="244" t="s">
        <v>93</v>
      </c>
      <c r="F21" s="367" t="s">
        <v>131</v>
      </c>
      <c r="G21" s="246">
        <v>45203</v>
      </c>
      <c r="H21" s="247">
        <v>0.52083333333333337</v>
      </c>
      <c r="I21" s="443" t="s">
        <v>32</v>
      </c>
      <c r="J21" s="444"/>
      <c r="K21" s="248" t="s">
        <v>33</v>
      </c>
      <c r="L21" s="246">
        <v>45206</v>
      </c>
      <c r="M21" s="247">
        <v>0.8125</v>
      </c>
      <c r="N21" s="445" t="s">
        <v>32</v>
      </c>
      <c r="O21" s="446"/>
      <c r="P21" s="249" t="s">
        <v>34</v>
      </c>
      <c r="Q21" s="250" t="s">
        <v>103</v>
      </c>
      <c r="R21" s="315"/>
      <c r="S21" s="251" t="s">
        <v>5</v>
      </c>
      <c r="T21" s="251" t="s">
        <v>5</v>
      </c>
      <c r="U21" s="251" t="s">
        <v>5</v>
      </c>
      <c r="V21" s="252"/>
      <c r="W21" s="334"/>
      <c r="X21" s="341" t="s">
        <v>86</v>
      </c>
      <c r="Y21" s="342" t="s">
        <v>86</v>
      </c>
      <c r="Z21" s="316">
        <f t="shared" si="0"/>
        <v>614</v>
      </c>
      <c r="AA21" s="240"/>
      <c r="AB21" s="253"/>
      <c r="AC21" s="240"/>
      <c r="AD21" s="240"/>
    </row>
    <row r="22" spans="1:30" s="239" customFormat="1" ht="21.75" customHeight="1">
      <c r="A22" s="254"/>
      <c r="B22" s="255">
        <v>1</v>
      </c>
      <c r="C22" s="256"/>
      <c r="D22" s="257"/>
      <c r="E22" s="258"/>
      <c r="F22" s="259"/>
      <c r="G22" s="260"/>
      <c r="H22" s="261"/>
      <c r="I22" s="424"/>
      <c r="J22" s="425"/>
      <c r="K22" s="262"/>
      <c r="L22" s="260"/>
      <c r="M22" s="261"/>
      <c r="N22" s="426"/>
      <c r="O22" s="427"/>
      <c r="P22" s="263"/>
      <c r="Q22" s="264"/>
      <c r="R22" s="265"/>
      <c r="S22" s="266"/>
      <c r="T22" s="266"/>
      <c r="U22" s="266"/>
      <c r="V22" s="267"/>
      <c r="W22" s="335"/>
      <c r="X22" s="372"/>
      <c r="Y22" s="373"/>
      <c r="Z22" s="313">
        <f t="shared" si="0"/>
        <v>0</v>
      </c>
      <c r="AA22" s="254"/>
      <c r="AB22" s="254"/>
      <c r="AC22" s="254"/>
      <c r="AD22" s="254"/>
    </row>
    <row r="23" spans="1:30" s="239" customFormat="1" ht="21.75" customHeight="1">
      <c r="A23" s="254"/>
      <c r="B23" s="268">
        <f t="shared" ref="B23:B46" si="1">B22+1</f>
        <v>2</v>
      </c>
      <c r="C23" s="269"/>
      <c r="D23" s="270"/>
      <c r="E23" s="271"/>
      <c r="F23" s="272"/>
      <c r="G23" s="273"/>
      <c r="H23" s="274"/>
      <c r="I23" s="420"/>
      <c r="J23" s="421"/>
      <c r="K23" s="275"/>
      <c r="L23" s="273"/>
      <c r="M23" s="274"/>
      <c r="N23" s="420"/>
      <c r="O23" s="421"/>
      <c r="P23" s="276"/>
      <c r="Q23" s="277"/>
      <c r="R23" s="278"/>
      <c r="S23" s="279"/>
      <c r="T23" s="279"/>
      <c r="U23" s="279"/>
      <c r="V23" s="280"/>
      <c r="W23" s="336"/>
      <c r="X23" s="374"/>
      <c r="Y23" s="375"/>
      <c r="Z23" s="313">
        <f t="shared" si="0"/>
        <v>0</v>
      </c>
      <c r="AA23" s="254"/>
      <c r="AB23" s="281"/>
      <c r="AC23" s="254"/>
      <c r="AD23" s="254"/>
    </row>
    <row r="24" spans="1:30" s="239" customFormat="1" ht="21.75" customHeight="1">
      <c r="A24" s="254"/>
      <c r="B24" s="268">
        <f t="shared" si="1"/>
        <v>3</v>
      </c>
      <c r="C24" s="269"/>
      <c r="D24" s="270"/>
      <c r="E24" s="271"/>
      <c r="F24" s="272"/>
      <c r="G24" s="273"/>
      <c r="H24" s="274"/>
      <c r="I24" s="420"/>
      <c r="J24" s="421"/>
      <c r="K24" s="275"/>
      <c r="L24" s="273"/>
      <c r="M24" s="274"/>
      <c r="N24" s="420"/>
      <c r="O24" s="421"/>
      <c r="P24" s="276"/>
      <c r="Q24" s="277"/>
      <c r="R24" s="278"/>
      <c r="S24" s="279"/>
      <c r="T24" s="279"/>
      <c r="U24" s="279"/>
      <c r="V24" s="280"/>
      <c r="W24" s="336"/>
      <c r="X24" s="374"/>
      <c r="Y24" s="375"/>
      <c r="Z24" s="313">
        <f t="shared" si="0"/>
        <v>0</v>
      </c>
      <c r="AA24" s="254"/>
      <c r="AB24" s="281"/>
      <c r="AC24" s="254"/>
      <c r="AD24" s="254"/>
    </row>
    <row r="25" spans="1:30" s="239" customFormat="1" ht="21.75" customHeight="1">
      <c r="A25" s="254"/>
      <c r="B25" s="268">
        <f t="shared" si="1"/>
        <v>4</v>
      </c>
      <c r="C25" s="269"/>
      <c r="D25" s="270"/>
      <c r="E25" s="271"/>
      <c r="F25" s="272"/>
      <c r="G25" s="273"/>
      <c r="H25" s="274"/>
      <c r="I25" s="420"/>
      <c r="J25" s="421"/>
      <c r="K25" s="275"/>
      <c r="L25" s="273"/>
      <c r="M25" s="274"/>
      <c r="N25" s="420"/>
      <c r="O25" s="421"/>
      <c r="P25" s="276"/>
      <c r="Q25" s="277"/>
      <c r="R25" s="278"/>
      <c r="S25" s="279"/>
      <c r="T25" s="279"/>
      <c r="U25" s="279"/>
      <c r="V25" s="280"/>
      <c r="W25" s="336"/>
      <c r="X25" s="374"/>
      <c r="Y25" s="375"/>
      <c r="Z25" s="313">
        <f t="shared" si="0"/>
        <v>0</v>
      </c>
      <c r="AA25" s="254"/>
      <c r="AB25" s="282"/>
      <c r="AC25" s="254"/>
      <c r="AD25" s="254"/>
    </row>
    <row r="26" spans="1:30" s="239" customFormat="1" ht="21.75" customHeight="1">
      <c r="A26" s="254"/>
      <c r="B26" s="268">
        <f t="shared" si="1"/>
        <v>5</v>
      </c>
      <c r="C26" s="269"/>
      <c r="D26" s="270"/>
      <c r="E26" s="271"/>
      <c r="F26" s="283"/>
      <c r="G26" s="273"/>
      <c r="H26" s="274"/>
      <c r="I26" s="420"/>
      <c r="J26" s="421"/>
      <c r="K26" s="275"/>
      <c r="L26" s="273"/>
      <c r="M26" s="274"/>
      <c r="N26" s="420"/>
      <c r="O26" s="421"/>
      <c r="P26" s="276"/>
      <c r="Q26" s="277"/>
      <c r="R26" s="278"/>
      <c r="S26" s="279"/>
      <c r="T26" s="279"/>
      <c r="U26" s="279"/>
      <c r="V26" s="280"/>
      <c r="W26" s="336"/>
      <c r="X26" s="374"/>
      <c r="Y26" s="375"/>
      <c r="Z26" s="313">
        <f t="shared" si="0"/>
        <v>0</v>
      </c>
      <c r="AA26" s="254"/>
      <c r="AB26" s="281"/>
      <c r="AC26" s="254"/>
      <c r="AD26" s="254"/>
    </row>
    <row r="27" spans="1:30" s="239" customFormat="1" ht="21.75" customHeight="1">
      <c r="A27" s="254"/>
      <c r="B27" s="268">
        <f t="shared" si="1"/>
        <v>6</v>
      </c>
      <c r="C27" s="269"/>
      <c r="D27" s="270"/>
      <c r="E27" s="271"/>
      <c r="F27" s="283"/>
      <c r="G27" s="273"/>
      <c r="H27" s="274"/>
      <c r="I27" s="420"/>
      <c r="J27" s="421"/>
      <c r="K27" s="275"/>
      <c r="L27" s="273"/>
      <c r="M27" s="274"/>
      <c r="N27" s="420"/>
      <c r="O27" s="421"/>
      <c r="P27" s="276"/>
      <c r="Q27" s="277"/>
      <c r="R27" s="278"/>
      <c r="S27" s="279"/>
      <c r="T27" s="279"/>
      <c r="U27" s="279"/>
      <c r="V27" s="280"/>
      <c r="W27" s="336"/>
      <c r="X27" s="374"/>
      <c r="Y27" s="375"/>
      <c r="Z27" s="313">
        <f t="shared" si="0"/>
        <v>0</v>
      </c>
      <c r="AA27" s="254"/>
      <c r="AB27" s="281"/>
      <c r="AC27" s="254"/>
      <c r="AD27" s="254"/>
    </row>
    <row r="28" spans="1:30" s="239" customFormat="1" ht="21.75" customHeight="1">
      <c r="A28" s="254"/>
      <c r="B28" s="268">
        <f t="shared" si="1"/>
        <v>7</v>
      </c>
      <c r="C28" s="269"/>
      <c r="D28" s="270"/>
      <c r="E28" s="271"/>
      <c r="F28" s="283"/>
      <c r="G28" s="273"/>
      <c r="H28" s="274"/>
      <c r="I28" s="420"/>
      <c r="J28" s="421"/>
      <c r="K28" s="275"/>
      <c r="L28" s="273"/>
      <c r="M28" s="274"/>
      <c r="N28" s="420"/>
      <c r="O28" s="421"/>
      <c r="P28" s="276"/>
      <c r="Q28" s="277"/>
      <c r="R28" s="278"/>
      <c r="S28" s="279"/>
      <c r="T28" s="279"/>
      <c r="U28" s="279"/>
      <c r="V28" s="280"/>
      <c r="W28" s="336"/>
      <c r="X28" s="374"/>
      <c r="Y28" s="375"/>
      <c r="Z28" s="313">
        <f t="shared" si="0"/>
        <v>0</v>
      </c>
      <c r="AA28" s="254"/>
      <c r="AB28" s="281"/>
      <c r="AC28" s="254"/>
      <c r="AD28" s="254"/>
    </row>
    <row r="29" spans="1:30" s="239" customFormat="1" ht="21.75" customHeight="1">
      <c r="A29" s="254"/>
      <c r="B29" s="268">
        <f t="shared" si="1"/>
        <v>8</v>
      </c>
      <c r="C29" s="269"/>
      <c r="D29" s="270"/>
      <c r="E29" s="271"/>
      <c r="F29" s="283"/>
      <c r="G29" s="273"/>
      <c r="H29" s="274"/>
      <c r="I29" s="420"/>
      <c r="J29" s="421"/>
      <c r="K29" s="275"/>
      <c r="L29" s="273"/>
      <c r="M29" s="274"/>
      <c r="N29" s="420"/>
      <c r="O29" s="421"/>
      <c r="P29" s="276"/>
      <c r="Q29" s="277"/>
      <c r="R29" s="278"/>
      <c r="S29" s="279"/>
      <c r="T29" s="279"/>
      <c r="U29" s="279"/>
      <c r="V29" s="280"/>
      <c r="W29" s="336"/>
      <c r="X29" s="374"/>
      <c r="Y29" s="375"/>
      <c r="Z29" s="313">
        <f t="shared" si="0"/>
        <v>0</v>
      </c>
      <c r="AA29" s="254"/>
      <c r="AB29" s="281"/>
      <c r="AC29" s="254"/>
      <c r="AD29" s="254"/>
    </row>
    <row r="30" spans="1:30" s="239" customFormat="1" ht="21.75" customHeight="1">
      <c r="A30" s="254"/>
      <c r="B30" s="268">
        <f t="shared" si="1"/>
        <v>9</v>
      </c>
      <c r="C30" s="269"/>
      <c r="D30" s="270"/>
      <c r="E30" s="271"/>
      <c r="F30" s="272"/>
      <c r="G30" s="273"/>
      <c r="H30" s="274"/>
      <c r="I30" s="420"/>
      <c r="J30" s="421"/>
      <c r="K30" s="275"/>
      <c r="L30" s="273"/>
      <c r="M30" s="274"/>
      <c r="N30" s="420"/>
      <c r="O30" s="421"/>
      <c r="P30" s="276"/>
      <c r="Q30" s="277"/>
      <c r="R30" s="278"/>
      <c r="S30" s="279"/>
      <c r="T30" s="279"/>
      <c r="U30" s="279"/>
      <c r="V30" s="280"/>
      <c r="W30" s="336"/>
      <c r="X30" s="374"/>
      <c r="Y30" s="375"/>
      <c r="Z30" s="313">
        <f t="shared" si="0"/>
        <v>0</v>
      </c>
      <c r="AA30" s="254"/>
      <c r="AB30" s="254"/>
      <c r="AC30" s="254"/>
      <c r="AD30" s="254"/>
    </row>
    <row r="31" spans="1:30" s="239" customFormat="1" ht="21.75" customHeight="1">
      <c r="A31" s="254"/>
      <c r="B31" s="268">
        <f t="shared" si="1"/>
        <v>10</v>
      </c>
      <c r="C31" s="269"/>
      <c r="D31" s="270"/>
      <c r="E31" s="271"/>
      <c r="F31" s="272"/>
      <c r="G31" s="273"/>
      <c r="H31" s="274"/>
      <c r="I31" s="420"/>
      <c r="J31" s="421"/>
      <c r="K31" s="275"/>
      <c r="L31" s="273"/>
      <c r="M31" s="274"/>
      <c r="N31" s="420"/>
      <c r="O31" s="421"/>
      <c r="P31" s="276"/>
      <c r="Q31" s="277"/>
      <c r="R31" s="278"/>
      <c r="S31" s="279"/>
      <c r="T31" s="279"/>
      <c r="U31" s="279"/>
      <c r="V31" s="280"/>
      <c r="W31" s="336"/>
      <c r="X31" s="374"/>
      <c r="Y31" s="375"/>
      <c r="Z31" s="313">
        <f t="shared" si="0"/>
        <v>0</v>
      </c>
      <c r="AA31" s="254"/>
      <c r="AB31" s="254"/>
      <c r="AC31" s="254"/>
      <c r="AD31" s="254"/>
    </row>
    <row r="32" spans="1:30" s="239" customFormat="1" ht="21.75" customHeight="1">
      <c r="A32" s="254"/>
      <c r="B32" s="268">
        <f t="shared" si="1"/>
        <v>11</v>
      </c>
      <c r="C32" s="269"/>
      <c r="D32" s="270"/>
      <c r="E32" s="271"/>
      <c r="F32" s="283"/>
      <c r="G32" s="273"/>
      <c r="H32" s="274"/>
      <c r="I32" s="420"/>
      <c r="J32" s="421"/>
      <c r="K32" s="275"/>
      <c r="L32" s="273"/>
      <c r="M32" s="274"/>
      <c r="N32" s="420"/>
      <c r="O32" s="421"/>
      <c r="P32" s="276"/>
      <c r="Q32" s="277"/>
      <c r="R32" s="278"/>
      <c r="S32" s="279"/>
      <c r="T32" s="279"/>
      <c r="U32" s="279"/>
      <c r="V32" s="280"/>
      <c r="W32" s="336"/>
      <c r="X32" s="374"/>
      <c r="Y32" s="375"/>
      <c r="Z32" s="313">
        <f t="shared" si="0"/>
        <v>0</v>
      </c>
      <c r="AA32" s="254"/>
      <c r="AB32" s="254"/>
      <c r="AC32" s="254"/>
      <c r="AD32" s="254"/>
    </row>
    <row r="33" spans="1:30" s="239" customFormat="1" ht="21.75" customHeight="1">
      <c r="A33" s="254"/>
      <c r="B33" s="268">
        <f t="shared" si="1"/>
        <v>12</v>
      </c>
      <c r="C33" s="269"/>
      <c r="D33" s="270"/>
      <c r="E33" s="271"/>
      <c r="F33" s="283"/>
      <c r="G33" s="273"/>
      <c r="H33" s="274"/>
      <c r="I33" s="420"/>
      <c r="J33" s="421"/>
      <c r="K33" s="275"/>
      <c r="L33" s="273"/>
      <c r="M33" s="274"/>
      <c r="N33" s="420"/>
      <c r="O33" s="421"/>
      <c r="P33" s="276"/>
      <c r="Q33" s="277"/>
      <c r="R33" s="278"/>
      <c r="S33" s="279"/>
      <c r="T33" s="279"/>
      <c r="U33" s="279"/>
      <c r="V33" s="280"/>
      <c r="W33" s="336"/>
      <c r="X33" s="374"/>
      <c r="Y33" s="375"/>
      <c r="Z33" s="313">
        <f t="shared" si="0"/>
        <v>0</v>
      </c>
      <c r="AA33" s="254"/>
      <c r="AB33" s="254"/>
      <c r="AC33" s="254"/>
      <c r="AD33" s="254"/>
    </row>
    <row r="34" spans="1:30" s="239" customFormat="1" ht="21.75" customHeight="1">
      <c r="A34" s="254"/>
      <c r="B34" s="268">
        <f t="shared" si="1"/>
        <v>13</v>
      </c>
      <c r="C34" s="269"/>
      <c r="D34" s="270"/>
      <c r="E34" s="271"/>
      <c r="F34" s="283"/>
      <c r="G34" s="273"/>
      <c r="H34" s="274"/>
      <c r="I34" s="420"/>
      <c r="J34" s="421"/>
      <c r="K34" s="275"/>
      <c r="L34" s="273"/>
      <c r="M34" s="274"/>
      <c r="N34" s="420"/>
      <c r="O34" s="421"/>
      <c r="P34" s="276"/>
      <c r="Q34" s="277"/>
      <c r="R34" s="278"/>
      <c r="S34" s="279"/>
      <c r="T34" s="279"/>
      <c r="U34" s="279"/>
      <c r="V34" s="280"/>
      <c r="W34" s="336"/>
      <c r="X34" s="374"/>
      <c r="Y34" s="375"/>
      <c r="Z34" s="313">
        <f t="shared" si="0"/>
        <v>0</v>
      </c>
      <c r="AA34" s="254"/>
      <c r="AB34" s="254"/>
      <c r="AC34" s="254"/>
      <c r="AD34" s="254"/>
    </row>
    <row r="35" spans="1:30" s="239" customFormat="1" ht="21.75" customHeight="1">
      <c r="A35" s="254"/>
      <c r="B35" s="268">
        <f t="shared" si="1"/>
        <v>14</v>
      </c>
      <c r="C35" s="269"/>
      <c r="D35" s="270"/>
      <c r="E35" s="271"/>
      <c r="F35" s="283"/>
      <c r="G35" s="273"/>
      <c r="H35" s="274"/>
      <c r="I35" s="420"/>
      <c r="J35" s="421"/>
      <c r="K35" s="275"/>
      <c r="L35" s="273"/>
      <c r="M35" s="274"/>
      <c r="N35" s="420"/>
      <c r="O35" s="421"/>
      <c r="P35" s="276"/>
      <c r="Q35" s="277"/>
      <c r="R35" s="278"/>
      <c r="S35" s="279"/>
      <c r="T35" s="279"/>
      <c r="U35" s="279"/>
      <c r="V35" s="280"/>
      <c r="W35" s="336"/>
      <c r="X35" s="374"/>
      <c r="Y35" s="375"/>
      <c r="Z35" s="313">
        <f t="shared" si="0"/>
        <v>0</v>
      </c>
      <c r="AA35" s="254"/>
      <c r="AC35" s="254"/>
      <c r="AD35" s="254"/>
    </row>
    <row r="36" spans="1:30" s="239" customFormat="1" ht="21.75" customHeight="1">
      <c r="A36" s="254"/>
      <c r="B36" s="268">
        <f t="shared" si="1"/>
        <v>15</v>
      </c>
      <c r="C36" s="269"/>
      <c r="D36" s="270"/>
      <c r="E36" s="271"/>
      <c r="F36" s="283"/>
      <c r="G36" s="273"/>
      <c r="H36" s="274"/>
      <c r="I36" s="420"/>
      <c r="J36" s="421"/>
      <c r="K36" s="275"/>
      <c r="L36" s="273"/>
      <c r="M36" s="274"/>
      <c r="N36" s="420"/>
      <c r="O36" s="421"/>
      <c r="P36" s="276"/>
      <c r="Q36" s="277"/>
      <c r="R36" s="278"/>
      <c r="S36" s="279"/>
      <c r="T36" s="279"/>
      <c r="U36" s="279"/>
      <c r="V36" s="280"/>
      <c r="W36" s="336"/>
      <c r="X36" s="374"/>
      <c r="Y36" s="375"/>
      <c r="Z36" s="313">
        <f t="shared" si="0"/>
        <v>0</v>
      </c>
      <c r="AA36" s="254"/>
      <c r="AB36" s="254"/>
      <c r="AC36" s="254"/>
      <c r="AD36" s="254"/>
    </row>
    <row r="37" spans="1:30" s="239" customFormat="1" ht="21.75" customHeight="1">
      <c r="A37" s="254"/>
      <c r="B37" s="268">
        <f t="shared" si="1"/>
        <v>16</v>
      </c>
      <c r="C37" s="269"/>
      <c r="D37" s="270"/>
      <c r="E37" s="271"/>
      <c r="F37" s="272"/>
      <c r="G37" s="273"/>
      <c r="H37" s="274"/>
      <c r="I37" s="420"/>
      <c r="J37" s="421"/>
      <c r="K37" s="275"/>
      <c r="L37" s="273"/>
      <c r="M37" s="274"/>
      <c r="N37" s="420"/>
      <c r="O37" s="421"/>
      <c r="P37" s="276"/>
      <c r="Q37" s="277"/>
      <c r="R37" s="278"/>
      <c r="S37" s="279"/>
      <c r="T37" s="279"/>
      <c r="U37" s="279"/>
      <c r="V37" s="280"/>
      <c r="W37" s="336"/>
      <c r="X37" s="374"/>
      <c r="Y37" s="375"/>
      <c r="Z37" s="313">
        <f t="shared" si="0"/>
        <v>0</v>
      </c>
      <c r="AA37" s="254"/>
      <c r="AB37" s="254"/>
      <c r="AC37" s="254"/>
      <c r="AD37" s="254"/>
    </row>
    <row r="38" spans="1:30" s="239" customFormat="1" ht="21.75" customHeight="1">
      <c r="A38" s="254"/>
      <c r="B38" s="284">
        <f t="shared" si="1"/>
        <v>17</v>
      </c>
      <c r="C38" s="269"/>
      <c r="D38" s="270"/>
      <c r="E38" s="271"/>
      <c r="F38" s="272"/>
      <c r="G38" s="273"/>
      <c r="H38" s="274"/>
      <c r="I38" s="420"/>
      <c r="J38" s="421"/>
      <c r="K38" s="275"/>
      <c r="L38" s="273"/>
      <c r="M38" s="274"/>
      <c r="N38" s="420"/>
      <c r="O38" s="421"/>
      <c r="P38" s="276"/>
      <c r="Q38" s="277"/>
      <c r="R38" s="278"/>
      <c r="S38" s="279"/>
      <c r="T38" s="279"/>
      <c r="U38" s="279"/>
      <c r="V38" s="280"/>
      <c r="W38" s="336"/>
      <c r="X38" s="374"/>
      <c r="Y38" s="375"/>
      <c r="Z38" s="313">
        <f t="shared" si="0"/>
        <v>0</v>
      </c>
      <c r="AA38" s="254"/>
      <c r="AB38" s="254"/>
      <c r="AC38" s="254"/>
      <c r="AD38" s="254"/>
    </row>
    <row r="39" spans="1:30" s="239" customFormat="1" ht="21.75" customHeight="1">
      <c r="A39" s="254"/>
      <c r="B39" s="284">
        <f t="shared" si="1"/>
        <v>18</v>
      </c>
      <c r="C39" s="285"/>
      <c r="D39" s="270"/>
      <c r="E39" s="271"/>
      <c r="F39" s="272"/>
      <c r="G39" s="273"/>
      <c r="H39" s="274"/>
      <c r="I39" s="420"/>
      <c r="J39" s="421"/>
      <c r="K39" s="275"/>
      <c r="L39" s="273"/>
      <c r="M39" s="274"/>
      <c r="N39" s="420"/>
      <c r="O39" s="421"/>
      <c r="P39" s="276"/>
      <c r="Q39" s="277"/>
      <c r="R39" s="278"/>
      <c r="S39" s="279"/>
      <c r="T39" s="279"/>
      <c r="U39" s="279"/>
      <c r="V39" s="280"/>
      <c r="W39" s="336"/>
      <c r="X39" s="374"/>
      <c r="Y39" s="375"/>
      <c r="Z39" s="313">
        <f t="shared" si="0"/>
        <v>0</v>
      </c>
      <c r="AA39" s="254"/>
      <c r="AB39" s="254"/>
      <c r="AC39" s="254"/>
      <c r="AD39" s="254"/>
    </row>
    <row r="40" spans="1:30" s="239" customFormat="1" ht="21.75" customHeight="1">
      <c r="A40" s="254"/>
      <c r="B40" s="284">
        <f t="shared" si="1"/>
        <v>19</v>
      </c>
      <c r="C40" s="285"/>
      <c r="D40" s="270"/>
      <c r="E40" s="271"/>
      <c r="F40" s="272"/>
      <c r="G40" s="273"/>
      <c r="H40" s="274"/>
      <c r="I40" s="420"/>
      <c r="J40" s="421"/>
      <c r="K40" s="275"/>
      <c r="L40" s="273"/>
      <c r="M40" s="274"/>
      <c r="N40" s="420"/>
      <c r="O40" s="421"/>
      <c r="P40" s="276"/>
      <c r="Q40" s="277"/>
      <c r="R40" s="278"/>
      <c r="S40" s="279"/>
      <c r="T40" s="279"/>
      <c r="U40" s="279"/>
      <c r="V40" s="280"/>
      <c r="W40" s="336"/>
      <c r="X40" s="374"/>
      <c r="Y40" s="375"/>
      <c r="Z40" s="313">
        <f t="shared" si="0"/>
        <v>0</v>
      </c>
      <c r="AA40" s="254"/>
      <c r="AB40" s="254"/>
      <c r="AC40" s="254"/>
      <c r="AD40" s="254"/>
    </row>
    <row r="41" spans="1:30" s="239" customFormat="1" ht="21.75" customHeight="1">
      <c r="A41" s="254"/>
      <c r="B41" s="284">
        <f t="shared" si="1"/>
        <v>20</v>
      </c>
      <c r="C41" s="285"/>
      <c r="D41" s="270"/>
      <c r="E41" s="271"/>
      <c r="F41" s="272"/>
      <c r="G41" s="273"/>
      <c r="H41" s="274"/>
      <c r="I41" s="420"/>
      <c r="J41" s="421"/>
      <c r="K41" s="275"/>
      <c r="L41" s="273"/>
      <c r="M41" s="274"/>
      <c r="N41" s="420"/>
      <c r="O41" s="421"/>
      <c r="P41" s="276"/>
      <c r="Q41" s="277"/>
      <c r="R41" s="278"/>
      <c r="S41" s="279"/>
      <c r="T41" s="279"/>
      <c r="U41" s="279"/>
      <c r="V41" s="280"/>
      <c r="W41" s="336"/>
      <c r="X41" s="374"/>
      <c r="Y41" s="375"/>
      <c r="Z41" s="313">
        <f t="shared" si="0"/>
        <v>0</v>
      </c>
      <c r="AA41" s="254"/>
      <c r="AB41" s="254"/>
      <c r="AC41" s="254"/>
      <c r="AD41" s="254"/>
    </row>
    <row r="42" spans="1:30" s="239" customFormat="1" ht="21.75" customHeight="1">
      <c r="A42" s="254"/>
      <c r="B42" s="284">
        <f t="shared" si="1"/>
        <v>21</v>
      </c>
      <c r="C42" s="285"/>
      <c r="D42" s="270"/>
      <c r="E42" s="271"/>
      <c r="F42" s="272"/>
      <c r="G42" s="273"/>
      <c r="H42" s="274"/>
      <c r="I42" s="420"/>
      <c r="J42" s="421"/>
      <c r="K42" s="275"/>
      <c r="L42" s="273"/>
      <c r="M42" s="274"/>
      <c r="N42" s="420"/>
      <c r="O42" s="421"/>
      <c r="P42" s="276"/>
      <c r="Q42" s="277"/>
      <c r="R42" s="278"/>
      <c r="S42" s="279"/>
      <c r="T42" s="279"/>
      <c r="U42" s="279"/>
      <c r="V42" s="280"/>
      <c r="W42" s="336"/>
      <c r="X42" s="374"/>
      <c r="Y42" s="375"/>
      <c r="Z42" s="313">
        <f t="shared" si="0"/>
        <v>0</v>
      </c>
      <c r="AA42" s="254"/>
      <c r="AB42" s="254"/>
      <c r="AC42" s="254"/>
      <c r="AD42" s="254"/>
    </row>
    <row r="43" spans="1:30" s="239" customFormat="1" ht="21.75" customHeight="1">
      <c r="A43" s="254"/>
      <c r="B43" s="284">
        <f t="shared" si="1"/>
        <v>22</v>
      </c>
      <c r="C43" s="285"/>
      <c r="D43" s="270"/>
      <c r="E43" s="271"/>
      <c r="F43" s="272"/>
      <c r="G43" s="273"/>
      <c r="H43" s="274"/>
      <c r="I43" s="420"/>
      <c r="J43" s="421"/>
      <c r="K43" s="275"/>
      <c r="L43" s="273"/>
      <c r="M43" s="274"/>
      <c r="N43" s="420"/>
      <c r="O43" s="421"/>
      <c r="P43" s="276"/>
      <c r="Q43" s="277"/>
      <c r="R43" s="278"/>
      <c r="S43" s="279"/>
      <c r="T43" s="279"/>
      <c r="U43" s="279"/>
      <c r="V43" s="280"/>
      <c r="W43" s="336"/>
      <c r="X43" s="374"/>
      <c r="Y43" s="375"/>
      <c r="Z43" s="313">
        <f t="shared" si="0"/>
        <v>0</v>
      </c>
      <c r="AA43" s="254"/>
      <c r="AB43" s="254"/>
      <c r="AC43" s="254"/>
      <c r="AD43" s="254"/>
    </row>
    <row r="44" spans="1:30" s="239" customFormat="1" ht="21.75" customHeight="1">
      <c r="A44" s="254"/>
      <c r="B44" s="284">
        <f t="shared" si="1"/>
        <v>23</v>
      </c>
      <c r="C44" s="285"/>
      <c r="D44" s="270"/>
      <c r="E44" s="271"/>
      <c r="F44" s="272"/>
      <c r="G44" s="273"/>
      <c r="H44" s="274"/>
      <c r="I44" s="420"/>
      <c r="J44" s="421"/>
      <c r="K44" s="275"/>
      <c r="L44" s="273"/>
      <c r="M44" s="274"/>
      <c r="N44" s="420"/>
      <c r="O44" s="421"/>
      <c r="P44" s="276"/>
      <c r="Q44" s="277"/>
      <c r="R44" s="278"/>
      <c r="S44" s="279"/>
      <c r="T44" s="279"/>
      <c r="U44" s="279"/>
      <c r="V44" s="280"/>
      <c r="W44" s="336"/>
      <c r="X44" s="374"/>
      <c r="Y44" s="375"/>
      <c r="Z44" s="313">
        <f t="shared" si="0"/>
        <v>0</v>
      </c>
      <c r="AA44" s="254"/>
      <c r="AB44" s="254"/>
      <c r="AC44" s="254"/>
      <c r="AD44" s="254"/>
    </row>
    <row r="45" spans="1:30" s="239" customFormat="1" ht="21.75" customHeight="1">
      <c r="A45" s="254"/>
      <c r="B45" s="284">
        <f t="shared" si="1"/>
        <v>24</v>
      </c>
      <c r="C45" s="285"/>
      <c r="D45" s="270"/>
      <c r="E45" s="271"/>
      <c r="F45" s="272"/>
      <c r="G45" s="273"/>
      <c r="H45" s="274"/>
      <c r="I45" s="420"/>
      <c r="J45" s="421"/>
      <c r="K45" s="275"/>
      <c r="L45" s="273"/>
      <c r="M45" s="274"/>
      <c r="N45" s="420"/>
      <c r="O45" s="421"/>
      <c r="P45" s="276"/>
      <c r="Q45" s="277"/>
      <c r="R45" s="278"/>
      <c r="S45" s="279"/>
      <c r="T45" s="279"/>
      <c r="U45" s="279"/>
      <c r="V45" s="280"/>
      <c r="W45" s="336"/>
      <c r="X45" s="374"/>
      <c r="Y45" s="375"/>
      <c r="Z45" s="313">
        <f t="shared" si="0"/>
        <v>0</v>
      </c>
      <c r="AA45" s="254"/>
      <c r="AB45" s="254"/>
      <c r="AC45" s="254"/>
      <c r="AD45" s="254"/>
    </row>
    <row r="46" spans="1:30" s="239" customFormat="1" ht="21.75" customHeight="1" thickBot="1">
      <c r="A46" s="254"/>
      <c r="B46" s="286">
        <f t="shared" si="1"/>
        <v>25</v>
      </c>
      <c r="C46" s="287"/>
      <c r="D46" s="288"/>
      <c r="E46" s="271"/>
      <c r="F46" s="289"/>
      <c r="G46" s="290"/>
      <c r="H46" s="291"/>
      <c r="I46" s="475"/>
      <c r="J46" s="476"/>
      <c r="K46" s="292"/>
      <c r="L46" s="290"/>
      <c r="M46" s="291"/>
      <c r="N46" s="475"/>
      <c r="O46" s="476"/>
      <c r="P46" s="293"/>
      <c r="Q46" s="294"/>
      <c r="R46" s="295"/>
      <c r="S46" s="296"/>
      <c r="T46" s="296"/>
      <c r="U46" s="296"/>
      <c r="V46" s="297"/>
      <c r="W46" s="337"/>
      <c r="X46" s="376"/>
      <c r="Y46" s="377"/>
      <c r="Z46" s="298">
        <f t="shared" si="0"/>
        <v>0</v>
      </c>
      <c r="AA46" s="254"/>
      <c r="AB46" s="254"/>
      <c r="AC46" s="254"/>
      <c r="AD46" s="254"/>
    </row>
    <row r="47" spans="1:30" s="302" customFormat="1" ht="21.75" customHeight="1" thickBot="1">
      <c r="A47" s="299"/>
      <c r="B47" s="300"/>
      <c r="C47" s="300"/>
      <c r="D47" s="493"/>
      <c r="E47" s="493"/>
      <c r="F47" s="181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1"/>
      <c r="AB47" s="299"/>
      <c r="AC47" s="299"/>
      <c r="AD47" s="299"/>
    </row>
    <row r="48" spans="1:30" s="217" customFormat="1" ht="21.75" customHeight="1" thickBot="1">
      <c r="A48" s="85"/>
      <c r="B48" s="86"/>
      <c r="C48" s="86"/>
      <c r="D48" s="158"/>
      <c r="E48" s="158"/>
      <c r="F48" s="159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W48" s="480" t="s">
        <v>79</v>
      </c>
      <c r="X48" s="481"/>
      <c r="Y48" s="482"/>
      <c r="Z48" s="213">
        <f>SUM(Z22:Z46)</f>
        <v>0</v>
      </c>
      <c r="AA48" s="88"/>
      <c r="AC48" s="85"/>
      <c r="AD48" s="85"/>
    </row>
    <row r="49" spans="1:30" s="217" customFormat="1" ht="21.75" customHeight="1" thickBot="1">
      <c r="A49" s="85"/>
      <c r="B49" s="86"/>
      <c r="C49" s="86"/>
      <c r="D49" s="158"/>
      <c r="E49" s="158"/>
      <c r="F49" s="159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8"/>
      <c r="W49" s="480" t="s">
        <v>114</v>
      </c>
      <c r="X49" s="481"/>
      <c r="Y49" s="482"/>
      <c r="Z49" s="331">
        <f ca="1">IF(Y69&gt;Y68,(Z48-Y71)*0.1,0)</f>
        <v>0</v>
      </c>
    </row>
    <row r="50" spans="1:30" s="217" customFormat="1" ht="21.75" customHeight="1" thickBot="1">
      <c r="A50" s="85"/>
      <c r="B50" s="479" t="s">
        <v>68</v>
      </c>
      <c r="C50" s="479"/>
      <c r="D50" s="479"/>
      <c r="E50" s="220"/>
      <c r="F50" s="86"/>
      <c r="G50" s="220" t="s">
        <v>38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3" t="s">
        <v>80</v>
      </c>
      <c r="S50" s="484"/>
      <c r="T50" s="485"/>
      <c r="U50" s="86"/>
      <c r="W50" s="480" t="s">
        <v>79</v>
      </c>
      <c r="X50" s="481"/>
      <c r="Y50" s="482"/>
      <c r="Z50" s="331">
        <f ca="1">+Z48+Z49</f>
        <v>0</v>
      </c>
    </row>
    <row r="51" spans="1:30" ht="21.75" customHeight="1">
      <c r="A51" s="27"/>
      <c r="B51" s="472" t="s">
        <v>112</v>
      </c>
      <c r="C51" s="473"/>
      <c r="D51" s="473"/>
      <c r="E51" s="217"/>
      <c r="F51" s="34"/>
      <c r="G51" s="472" t="s">
        <v>115</v>
      </c>
      <c r="H51" s="473"/>
      <c r="I51" s="473"/>
      <c r="J51" s="216" t="s">
        <v>35</v>
      </c>
      <c r="K51" s="35"/>
      <c r="L51" s="27"/>
      <c r="M51" s="474" t="s">
        <v>65</v>
      </c>
      <c r="N51" s="474"/>
      <c r="O51" s="474"/>
      <c r="P51" s="474"/>
      <c r="Q51" s="474"/>
      <c r="R51" s="486"/>
      <c r="S51" s="487"/>
      <c r="T51" s="488"/>
      <c r="U51" s="85"/>
      <c r="V51" s="27"/>
      <c r="W51" s="221"/>
      <c r="X51" s="221"/>
      <c r="Y51" s="221"/>
    </row>
    <row r="52" spans="1:30" ht="21.75" customHeight="1" thickBot="1">
      <c r="A52" s="27"/>
      <c r="B52" s="473"/>
      <c r="C52" s="473"/>
      <c r="D52" s="473"/>
      <c r="E52" s="217"/>
      <c r="F52" s="34"/>
      <c r="G52" s="472" t="s">
        <v>116</v>
      </c>
      <c r="H52" s="473"/>
      <c r="I52" s="473"/>
      <c r="J52" s="216" t="s">
        <v>118</v>
      </c>
      <c r="K52" s="35"/>
      <c r="L52" s="4"/>
      <c r="M52" s="474"/>
      <c r="N52" s="474"/>
      <c r="O52" s="474"/>
      <c r="P52" s="474"/>
      <c r="Q52" s="474"/>
      <c r="R52" s="489"/>
      <c r="S52" s="490"/>
      <c r="T52" s="491"/>
      <c r="U52" s="85"/>
      <c r="V52" s="27"/>
      <c r="W52" s="221"/>
      <c r="X52" s="221"/>
      <c r="Y52" s="221"/>
    </row>
    <row r="53" spans="1:30" ht="21.75" customHeight="1">
      <c r="A53" s="27"/>
      <c r="B53" s="473"/>
      <c r="C53" s="473"/>
      <c r="D53" s="473"/>
      <c r="E53" s="217"/>
      <c r="F53" s="34"/>
      <c r="G53" s="472" t="s">
        <v>117</v>
      </c>
      <c r="H53" s="473"/>
      <c r="I53" s="473"/>
      <c r="J53" s="216" t="s">
        <v>37</v>
      </c>
      <c r="K53" s="35"/>
      <c r="L53" s="4"/>
      <c r="M53" s="474"/>
      <c r="N53" s="474"/>
      <c r="O53" s="474"/>
      <c r="P53" s="474"/>
      <c r="Q53" s="474"/>
      <c r="R53" s="16"/>
      <c r="S53" s="27"/>
      <c r="T53" s="27"/>
      <c r="U53" s="27"/>
      <c r="V53" s="27"/>
      <c r="W53" s="85"/>
      <c r="X53" s="85"/>
      <c r="Y53" s="85"/>
      <c r="Z53" s="36"/>
      <c r="AA53" s="27"/>
      <c r="AB53" s="27"/>
      <c r="AC53" s="27"/>
      <c r="AD53" s="27"/>
    </row>
    <row r="54" spans="1:30" ht="21.75" customHeight="1">
      <c r="A54" s="4"/>
      <c r="B54" s="473"/>
      <c r="C54" s="473"/>
      <c r="D54" s="473"/>
      <c r="E54" s="217"/>
      <c r="F54" s="34"/>
      <c r="G54" s="94"/>
      <c r="H54" s="94"/>
      <c r="I54" s="94"/>
      <c r="J54" s="94"/>
      <c r="K54" s="35"/>
      <c r="L54" s="4"/>
      <c r="M54" s="474"/>
      <c r="N54" s="474"/>
      <c r="O54" s="474"/>
      <c r="P54" s="474"/>
      <c r="Q54" s="474"/>
      <c r="R54" s="16"/>
      <c r="S54" s="4"/>
      <c r="T54" s="4"/>
      <c r="U54" s="4"/>
      <c r="V54" s="4"/>
      <c r="W54" s="90"/>
      <c r="X54" s="90"/>
      <c r="Y54" s="90"/>
      <c r="Z54" s="36"/>
      <c r="AA54" s="23"/>
      <c r="AB54" s="4"/>
      <c r="AC54" s="4"/>
      <c r="AD54" s="4"/>
    </row>
    <row r="55" spans="1:30" ht="21.75" customHeight="1">
      <c r="A55" s="4"/>
      <c r="B55" s="473"/>
      <c r="C55" s="473"/>
      <c r="D55" s="473"/>
      <c r="E55" s="217"/>
      <c r="F55" s="34"/>
      <c r="G55" s="35"/>
      <c r="H55" s="35"/>
      <c r="I55" s="35"/>
      <c r="J55" s="35"/>
      <c r="K55" s="35"/>
      <c r="L55" s="4"/>
      <c r="M55" s="474"/>
      <c r="N55" s="474"/>
      <c r="O55" s="474"/>
      <c r="P55" s="474"/>
      <c r="Q55" s="474"/>
      <c r="R55" s="16"/>
      <c r="S55" s="4"/>
      <c r="T55" s="4"/>
      <c r="U55" s="4"/>
      <c r="V55" s="4"/>
      <c r="W55" s="90"/>
      <c r="X55" s="90"/>
      <c r="Y55" s="90"/>
      <c r="Z55" s="36"/>
      <c r="AA55" s="23"/>
      <c r="AB55" s="4"/>
      <c r="AC55" s="4"/>
      <c r="AD55" s="4"/>
    </row>
    <row r="56" spans="1:30" ht="21.75" customHeight="1">
      <c r="A56" s="4"/>
      <c r="B56" s="473"/>
      <c r="C56" s="473"/>
      <c r="D56" s="473"/>
      <c r="E56" s="217"/>
      <c r="F56" s="34"/>
      <c r="G56" s="34"/>
      <c r="H56" s="37"/>
      <c r="I56" s="4"/>
      <c r="J56" s="4"/>
      <c r="K56" s="4"/>
      <c r="L56" s="4"/>
      <c r="M56" s="474"/>
      <c r="N56" s="474"/>
      <c r="O56" s="474"/>
      <c r="P56" s="474"/>
      <c r="Q56" s="474"/>
      <c r="R56" s="37"/>
      <c r="S56" s="4"/>
      <c r="T56" s="4"/>
      <c r="U56" s="4"/>
      <c r="V56" s="4"/>
      <c r="W56" s="90"/>
      <c r="X56" s="90"/>
      <c r="Y56" s="90"/>
      <c r="Z56" s="36"/>
      <c r="AA56" s="23"/>
      <c r="AB56" s="4"/>
      <c r="AC56" s="4"/>
      <c r="AD56" s="4"/>
    </row>
    <row r="57" spans="1:30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37"/>
      <c r="S57" s="4"/>
      <c r="T57" s="4"/>
      <c r="U57" s="4"/>
      <c r="V57" s="4"/>
      <c r="W57" s="90"/>
      <c r="X57" s="90"/>
      <c r="Y57" s="90"/>
      <c r="Z57" s="37"/>
      <c r="AA57" s="23"/>
      <c r="AB57" s="4"/>
      <c r="AC57" s="4"/>
      <c r="AD57" s="4"/>
    </row>
    <row r="58" spans="1:30" ht="21.75" customHeight="1">
      <c r="A58" s="4"/>
      <c r="B58" s="4"/>
      <c r="C58" s="8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36"/>
      <c r="T58" s="36"/>
      <c r="U58" s="36"/>
      <c r="V58" s="36"/>
      <c r="W58" s="150"/>
      <c r="X58" s="150"/>
      <c r="Y58" s="150"/>
      <c r="Z58" s="37"/>
      <c r="AA58" s="23"/>
      <c r="AB58" s="4"/>
      <c r="AC58" s="4"/>
      <c r="AD58" s="4"/>
    </row>
    <row r="59" spans="1:30" ht="21.75" customHeight="1">
      <c r="A59" s="4"/>
      <c r="B59" s="4"/>
      <c r="C59" s="83"/>
      <c r="F59" s="8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37"/>
      <c r="T59" s="37"/>
      <c r="U59" s="37"/>
      <c r="V59" s="37"/>
      <c r="W59" s="151"/>
      <c r="X59" s="151"/>
      <c r="Y59" s="151"/>
      <c r="Z59" s="37"/>
      <c r="AA59" s="23"/>
      <c r="AB59" s="4"/>
      <c r="AC59" s="4"/>
      <c r="AD59" s="4"/>
    </row>
    <row r="60" spans="1:30" ht="21.75" hidden="1" customHeight="1">
      <c r="A60" s="4"/>
      <c r="B60" s="4"/>
      <c r="C60" s="83"/>
      <c r="F60" s="8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37"/>
      <c r="T60" s="37"/>
      <c r="U60" s="37"/>
      <c r="V60" s="37"/>
      <c r="W60" s="151"/>
      <c r="X60" s="151"/>
      <c r="Y60" s="151"/>
      <c r="Z60" s="16"/>
      <c r="AA60" s="23"/>
      <c r="AB60" s="4"/>
      <c r="AC60" s="4"/>
      <c r="AD60" s="4"/>
    </row>
    <row r="61" spans="1:30" ht="21.75" hidden="1" customHeight="1">
      <c r="A61" s="4"/>
      <c r="B61" s="4"/>
      <c r="C61" s="83"/>
      <c r="D61" s="138"/>
      <c r="E61" s="138"/>
      <c r="F61" s="83"/>
      <c r="G61" s="4"/>
      <c r="H61" s="4"/>
      <c r="I61" s="4"/>
      <c r="J61" s="4"/>
      <c r="K61" s="4"/>
      <c r="L61" s="4"/>
      <c r="M61" s="4"/>
      <c r="N61" s="4"/>
      <c r="O61" s="4"/>
      <c r="P61" s="4"/>
      <c r="Q61" s="38"/>
      <c r="R61" s="183" t="s">
        <v>5</v>
      </c>
      <c r="S61" s="183" t="s">
        <v>5</v>
      </c>
      <c r="T61" s="183" t="s">
        <v>5</v>
      </c>
      <c r="U61" s="183" t="s">
        <v>5</v>
      </c>
      <c r="V61" s="183" t="s">
        <v>5</v>
      </c>
      <c r="W61" s="199" t="s">
        <v>73</v>
      </c>
      <c r="X61" s="79" t="s">
        <v>76</v>
      </c>
      <c r="Y61" s="79" t="s">
        <v>76</v>
      </c>
      <c r="Z61" s="330" t="s">
        <v>88</v>
      </c>
      <c r="AA61" s="4"/>
      <c r="AB61" s="4"/>
      <c r="AC61" s="4"/>
    </row>
    <row r="62" spans="1:30" ht="21.75" hidden="1" customHeight="1">
      <c r="A62" s="4"/>
      <c r="B62" s="4"/>
      <c r="C62" s="83"/>
      <c r="D62" s="138"/>
      <c r="E62" s="138"/>
      <c r="F62" s="83"/>
      <c r="G62" s="4"/>
      <c r="H62" s="4"/>
      <c r="I62" s="4"/>
      <c r="J62" s="4"/>
      <c r="K62" s="4"/>
      <c r="L62" s="4"/>
      <c r="M62" s="4"/>
      <c r="N62" s="4"/>
      <c r="O62" s="4"/>
      <c r="P62" s="4"/>
      <c r="Q62" s="80" t="s">
        <v>105</v>
      </c>
      <c r="R62" s="184">
        <f>COUNTIFS($Q$22:$Q$46,$Q$62,$R$22:$R$46,R61)</f>
        <v>0</v>
      </c>
      <c r="S62" s="184">
        <f>COUNTIFS($Q$22:$Q$46,$Q$62,$S$22:$S$46,S61)</f>
        <v>0</v>
      </c>
      <c r="T62" s="184">
        <f>COUNTIFS($Q$22:$Q$46,$Q$62,T$22:T$46,T61)</f>
        <v>0</v>
      </c>
      <c r="U62" s="184">
        <f>COUNTIFS($Q$22:$Q$46,$Q$62,U$22:U$46,U61)</f>
        <v>0</v>
      </c>
      <c r="V62" s="184">
        <f>COUNTIFS($Q$22:$Q$46,$Q$62,V$22:V$46,V61)</f>
        <v>0</v>
      </c>
      <c r="W62" s="39">
        <f>COUNTIFS(W22:W46,"Yes")</f>
        <v>0</v>
      </c>
      <c r="X62" s="39">
        <f>COUNTIFS(X22:X46,"Yes")</f>
        <v>0</v>
      </c>
      <c r="Y62" s="39">
        <f>COUNTIFS(Y22:Y46,"Yes")</f>
        <v>0</v>
      </c>
      <c r="Z62" s="343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</f>
        <v>0</v>
      </c>
      <c r="AA62" s="4"/>
      <c r="AB62" s="4"/>
      <c r="AC62" s="4"/>
    </row>
    <row r="63" spans="1:30" ht="21.75" hidden="1" customHeight="1">
      <c r="A63" s="4"/>
      <c r="B63" s="4"/>
      <c r="C63" s="83"/>
      <c r="F63" s="8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83" t="s">
        <v>30</v>
      </c>
      <c r="S63" s="183" t="s">
        <v>30</v>
      </c>
      <c r="T63" s="183" t="s">
        <v>30</v>
      </c>
      <c r="U63" s="183" t="s">
        <v>30</v>
      </c>
      <c r="V63" s="183" t="s">
        <v>30</v>
      </c>
      <c r="W63" s="152"/>
      <c r="X63" s="152"/>
      <c r="Y63" s="152"/>
      <c r="Z63" s="328"/>
      <c r="AA63" s="4"/>
      <c r="AB63" s="4"/>
      <c r="AC63" s="4"/>
    </row>
    <row r="64" spans="1:30" ht="21.75" hidden="1" customHeight="1">
      <c r="A64" s="4"/>
      <c r="B64" s="4"/>
      <c r="C64" s="83"/>
      <c r="F64" s="83"/>
      <c r="G64" s="4"/>
      <c r="H64" s="4"/>
      <c r="I64" s="4"/>
      <c r="J64" s="4"/>
      <c r="K64" s="4"/>
      <c r="L64" s="4"/>
      <c r="M64" s="4"/>
      <c r="N64" s="4"/>
      <c r="O64" s="4"/>
      <c r="P64" s="4"/>
      <c r="Q64" s="80" t="s">
        <v>105</v>
      </c>
      <c r="R64" s="184">
        <f>COUNTIFS($Q$22:$Q$46,$Q$64,$R$22:$R$46,R63)</f>
        <v>0</v>
      </c>
      <c r="S64" s="184">
        <f>COUNTIFS($Q$22:$Q$46,$Q$64,$S$22:$S$46,S63)</f>
        <v>0</v>
      </c>
      <c r="T64" s="184">
        <f>COUNTIFS($Q$22:$Q$46,$Q$64,T$22:T$46,T63)</f>
        <v>0</v>
      </c>
      <c r="U64" s="184">
        <f>COUNTIFS($Q$22:$Q$46,$Q$64,U$22:U$46,U63)</f>
        <v>0</v>
      </c>
      <c r="V64" s="184">
        <f>COUNTIFS($Q$22:$Q$46,$Q$64,V$22:V$46,V63)</f>
        <v>0</v>
      </c>
      <c r="W64" s="153"/>
      <c r="Z64" s="329"/>
      <c r="AA64" s="4"/>
      <c r="AB64" s="4"/>
      <c r="AC64" s="4"/>
    </row>
    <row r="65" spans="1:30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83" t="s">
        <v>109</v>
      </c>
      <c r="S65" s="183" t="s">
        <v>109</v>
      </c>
      <c r="T65" s="183" t="s">
        <v>109</v>
      </c>
      <c r="U65" s="183" t="s">
        <v>109</v>
      </c>
      <c r="V65" s="183" t="s">
        <v>109</v>
      </c>
      <c r="W65" s="152"/>
      <c r="Z65" s="72"/>
      <c r="AA65" s="4"/>
      <c r="AB65" s="4"/>
      <c r="AC65" s="4"/>
    </row>
    <row r="66" spans="1:30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80" t="s">
        <v>105</v>
      </c>
      <c r="R66" s="184">
        <f>COUNTIFS($Q$22:$Q$46,$Q$66,$R$22:$R$46,R65)</f>
        <v>0</v>
      </c>
      <c r="S66" s="184">
        <f>COUNTIFS($Q$22:$Q$46,$Q$62,S$22:S$46,S65)</f>
        <v>0</v>
      </c>
      <c r="T66" s="184">
        <f>COUNTIFS($Q$22:$Q$46,$Q$66,T$22:T$46,T65)</f>
        <v>0</v>
      </c>
      <c r="U66" s="184">
        <f>COUNTIFS($Q$22:$Q$46,$Q$66,U$22:U$46,U65)</f>
        <v>0</v>
      </c>
      <c r="V66" s="184">
        <f>COUNTIFS($Q$22:$Q$46,$Q$66,V$22:V$46,V65)</f>
        <v>0</v>
      </c>
      <c r="W66" s="153"/>
      <c r="X66" s="153"/>
      <c r="Y66" s="153"/>
      <c r="AA66" s="4"/>
      <c r="AB66" s="4"/>
      <c r="AC66" s="4"/>
    </row>
    <row r="67" spans="1:30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70"/>
      <c r="R67" s="70"/>
      <c r="S67" s="70"/>
      <c r="T67" s="70"/>
      <c r="U67" s="70"/>
      <c r="V67" s="70"/>
      <c r="W67" s="154"/>
      <c r="X67" s="154"/>
      <c r="Y67" s="154"/>
      <c r="Z67" s="154"/>
      <c r="AA67" s="154"/>
      <c r="AB67" s="4"/>
      <c r="AC67" s="4"/>
      <c r="AD67" s="4"/>
    </row>
    <row r="68" spans="1:30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8"/>
      <c r="R68" s="183" t="s">
        <v>5</v>
      </c>
      <c r="S68" s="183" t="s">
        <v>5</v>
      </c>
      <c r="T68" s="183" t="s">
        <v>5</v>
      </c>
      <c r="U68" s="183" t="s">
        <v>5</v>
      </c>
      <c r="V68" s="183" t="s">
        <v>5</v>
      </c>
      <c r="W68" s="153"/>
      <c r="Y68" s="212">
        <f>DATEVALUE("6/9/2024")</f>
        <v>45541</v>
      </c>
      <c r="Z68" s="189">
        <v>45541</v>
      </c>
      <c r="AB68" s="4"/>
      <c r="AC68" s="4"/>
      <c r="AD68" s="4"/>
    </row>
    <row r="69" spans="1:30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0" t="s">
        <v>103</v>
      </c>
      <c r="R69" s="184">
        <f>COUNTIFS($Q$22:$Q$46,$Q$69,$R$22:$R$46,R68)</f>
        <v>0</v>
      </c>
      <c r="S69" s="184">
        <f>COUNTIFS($Q$22:$Q$46,$Q$69,$S$22:$S$46,S68)</f>
        <v>0</v>
      </c>
      <c r="T69" s="184">
        <f>COUNTIFS($Q$22:$Q$46,$Q$69,$T$22:$T$46,T68)</f>
        <v>0</v>
      </c>
      <c r="U69" s="184">
        <f>COUNTIFS($Q$22:$Q$46,$Q$69,$U$22:$U$46,U68)</f>
        <v>0</v>
      </c>
      <c r="V69" s="184">
        <f>COUNTIFS($Q$22:$Q$46,$Q$69,$V$22:$V$46,V68)</f>
        <v>0</v>
      </c>
      <c r="W69" s="153"/>
      <c r="Y69" s="190">
        <f ca="1">TODAY()</f>
        <v>45503</v>
      </c>
      <c r="Z69" s="16" t="s">
        <v>92</v>
      </c>
      <c r="AB69" s="4"/>
      <c r="AC69" s="4"/>
      <c r="AD69" s="4"/>
    </row>
    <row r="70" spans="1:30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83" t="s">
        <v>30</v>
      </c>
      <c r="S70" s="183" t="s">
        <v>30</v>
      </c>
      <c r="T70" s="183" t="s">
        <v>30</v>
      </c>
      <c r="U70" s="183" t="s">
        <v>30</v>
      </c>
      <c r="V70" s="183" t="s">
        <v>30</v>
      </c>
      <c r="W70" s="154"/>
      <c r="X70" s="154"/>
      <c r="Y70" s="154"/>
      <c r="Z70" s="154"/>
      <c r="AA70" s="154"/>
      <c r="AB70" s="4"/>
      <c r="AC70" s="4"/>
      <c r="AD70" s="4"/>
    </row>
    <row r="71" spans="1:30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0" t="s">
        <v>103</v>
      </c>
      <c r="R71" s="184">
        <f>COUNTIFS($Q$22:$Q$46,$Q$71,$R$22:$R$46,R70)</f>
        <v>0</v>
      </c>
      <c r="S71" s="184">
        <f>COUNTIFS($Q$22:$Q$46,$Q$71,$S$22:$S$46,S70)</f>
        <v>0</v>
      </c>
      <c r="T71" s="184">
        <f>COUNTIFS($Q$22:$Q$46,$Q$71,T$22:T$46,T70)</f>
        <v>0</v>
      </c>
      <c r="U71" s="184">
        <f>COUNTIFS($Q$22:$Q$46,$Q$71,U$22:U$46,U70)</f>
        <v>0</v>
      </c>
      <c r="V71" s="184">
        <f>COUNTIFS($Q$22:$Q$46,$Q$71,V$22:V$46,V70)</f>
        <v>0</v>
      </c>
      <c r="W71" s="153"/>
      <c r="X71" s="153"/>
      <c r="Y71" s="332">
        <f>+W62*150</f>
        <v>0</v>
      </c>
      <c r="AA71" s="23"/>
      <c r="AB71" s="4"/>
      <c r="AC71" s="4"/>
      <c r="AD71" s="4"/>
    </row>
    <row r="72" spans="1:30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83" t="s">
        <v>109</v>
      </c>
      <c r="S72" s="183" t="s">
        <v>109</v>
      </c>
      <c r="T72" s="183" t="s">
        <v>109</v>
      </c>
      <c r="U72" s="183" t="s">
        <v>109</v>
      </c>
      <c r="V72" s="183" t="s">
        <v>109</v>
      </c>
      <c r="W72" s="153"/>
      <c r="X72" s="153"/>
      <c r="Y72" s="153"/>
      <c r="Z72" s="16"/>
      <c r="AA72" s="23"/>
      <c r="AB72" s="4"/>
      <c r="AC72" s="4"/>
      <c r="AD72" s="4"/>
    </row>
    <row r="73" spans="1:30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80" t="s">
        <v>103</v>
      </c>
      <c r="R73" s="184">
        <f>COUNTIFS($Q$22:$Q$46,$Q$73,$R$22:$R$46,R72)</f>
        <v>0</v>
      </c>
      <c r="S73" s="184">
        <f>COUNTIFS($Q$22:$Q$46,$Q$73,S$22:S$46,S72)</f>
        <v>0</v>
      </c>
      <c r="T73" s="184">
        <f>COUNTIFS($Q$22:$Q$46,$Q$73,T$22:T$46,T72)</f>
        <v>0</v>
      </c>
      <c r="U73" s="184">
        <f>COUNTIFS($Q$22:$Q$46,$Q$73,U$22:U$46,U72)</f>
        <v>0</v>
      </c>
      <c r="V73" s="184">
        <f>COUNTIFS($Q$22:$Q$46,$Q$73,V$22:V$46,V72)</f>
        <v>0</v>
      </c>
      <c r="W73" s="155"/>
      <c r="X73" s="155"/>
      <c r="Y73" s="155"/>
      <c r="Z73" s="16"/>
      <c r="AA73" s="23"/>
      <c r="AB73" s="4"/>
      <c r="AC73" s="4"/>
      <c r="AD73" s="4"/>
    </row>
    <row r="74" spans="1:30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0"/>
      <c r="R74" s="71"/>
      <c r="S74" s="70"/>
      <c r="T74" s="70"/>
      <c r="U74" s="70"/>
      <c r="V74" s="70"/>
      <c r="W74" s="155"/>
      <c r="X74" s="155"/>
      <c r="Y74" s="155"/>
      <c r="Z74" s="16"/>
      <c r="AA74" s="23"/>
      <c r="AB74" s="4"/>
      <c r="AC74" s="4"/>
      <c r="AD74" s="4"/>
    </row>
    <row r="75" spans="1:30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8"/>
      <c r="R75" s="183" t="s">
        <v>5</v>
      </c>
      <c r="S75" s="183" t="s">
        <v>5</v>
      </c>
      <c r="T75" s="183" t="s">
        <v>5</v>
      </c>
      <c r="U75" s="183" t="s">
        <v>5</v>
      </c>
      <c r="V75" s="183" t="s">
        <v>5</v>
      </c>
      <c r="W75" s="155"/>
      <c r="X75" s="155"/>
      <c r="Y75" s="155"/>
      <c r="Z75" s="16"/>
      <c r="AA75" s="23"/>
      <c r="AB75" s="4"/>
      <c r="AC75" s="4"/>
      <c r="AD75" s="4"/>
    </row>
    <row r="76" spans="1:30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0" t="s">
        <v>104</v>
      </c>
      <c r="R76" s="184">
        <f>COUNTIFS($Q$22:$Q$46,$Q$76,$R$22:$R$46,R75)</f>
        <v>0</v>
      </c>
      <c r="S76" s="184">
        <f>COUNTIFS($Q$22:$Q$46,$Q$76,$S$22:$S$46,S75)</f>
        <v>0</v>
      </c>
      <c r="T76" s="184">
        <f>COUNTIFS($Q$22:$Q$46,$Q$76,$T$22:$T$46,T75)</f>
        <v>0</v>
      </c>
      <c r="U76" s="184">
        <f>COUNTIFS($Q$22:$Q$46,$Q$76,$U$22:$U$46,U75)</f>
        <v>0</v>
      </c>
      <c r="V76" s="184">
        <f>COUNTIFS($Q$22:$Q$46,$Q$76,$V$22:$V$46,V75)</f>
        <v>0</v>
      </c>
      <c r="W76" s="90"/>
      <c r="X76" s="90"/>
      <c r="Y76" s="90"/>
      <c r="Z76" s="16"/>
      <c r="AA76" s="23"/>
      <c r="AB76" s="4"/>
      <c r="AC76" s="4"/>
      <c r="AD76" s="4"/>
    </row>
    <row r="77" spans="1:30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83" t="s">
        <v>30</v>
      </c>
      <c r="S77" s="183" t="s">
        <v>30</v>
      </c>
      <c r="T77" s="183" t="s">
        <v>30</v>
      </c>
      <c r="U77" s="183" t="s">
        <v>30</v>
      </c>
      <c r="V77" s="183" t="s">
        <v>30</v>
      </c>
      <c r="W77" s="90"/>
      <c r="X77" s="90"/>
      <c r="Y77" s="90"/>
      <c r="Z77" s="16"/>
      <c r="AA77" s="23"/>
      <c r="AB77" s="4"/>
      <c r="AC77" s="4"/>
      <c r="AD77" s="4"/>
    </row>
    <row r="78" spans="1:30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0" t="s">
        <v>104</v>
      </c>
      <c r="R78" s="184">
        <f>COUNTIFS($Q$22:$Q$46,$Q$78,$R$22:$R$46,R77)</f>
        <v>0</v>
      </c>
      <c r="S78" s="184">
        <f>COUNTIFS($Q$22:$Q$46,$Q$78,$S$22:$S$46,S77)</f>
        <v>0</v>
      </c>
      <c r="T78" s="184">
        <f>COUNTIFS($Q$22:$Q$46,$Q$78,T$22:T$46,T77)</f>
        <v>0</v>
      </c>
      <c r="U78" s="184">
        <f>COUNTIFS($Q$22:$Q$46,$Q$78,U$22:U$46,U77)</f>
        <v>0</v>
      </c>
      <c r="V78" s="184">
        <f>COUNTIFS($Q$22:$Q$46,$Q$78,V$22:V$46,V77)</f>
        <v>0</v>
      </c>
      <c r="W78" s="90"/>
      <c r="X78" s="90"/>
      <c r="Y78" s="90"/>
      <c r="Z78" s="16"/>
      <c r="AA78" s="23"/>
      <c r="AB78" s="4"/>
      <c r="AC78" s="4"/>
      <c r="AD78" s="4"/>
    </row>
    <row r="79" spans="1:30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83" t="s">
        <v>109</v>
      </c>
      <c r="S79" s="183" t="s">
        <v>109</v>
      </c>
      <c r="T79" s="183" t="s">
        <v>109</v>
      </c>
      <c r="U79" s="183" t="s">
        <v>109</v>
      </c>
      <c r="V79" s="183" t="s">
        <v>109</v>
      </c>
      <c r="W79" s="90"/>
      <c r="X79" s="90"/>
      <c r="Y79" s="90"/>
      <c r="Z79" s="16"/>
      <c r="AA79" s="23"/>
      <c r="AB79" s="4"/>
      <c r="AC79" s="4"/>
      <c r="AD79" s="4"/>
    </row>
    <row r="80" spans="1:30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80" t="s">
        <v>104</v>
      </c>
      <c r="R80" s="184">
        <f>COUNTIFS($Q$22:$Q$46,$Q$80,$R$22:$R$46,R79)</f>
        <v>0</v>
      </c>
      <c r="S80" s="184">
        <f>COUNTIFS($Q$22:$Q$46,$Q$80,S$22:S$46,S79)</f>
        <v>0</v>
      </c>
      <c r="T80" s="184">
        <f>COUNTIFS($Q$22:$Q$46,$Q$80,T$22:T$46,T79)</f>
        <v>0</v>
      </c>
      <c r="U80" s="184">
        <f>COUNTIFS($Q$22:$Q$46,$Q$80,U$22:U$46,U79)</f>
        <v>0</v>
      </c>
      <c r="V80" s="184">
        <f>COUNTIFS($Q$22:$Q$46,$Q$80,V$22:V$46,V79)</f>
        <v>0</v>
      </c>
      <c r="W80" s="90"/>
      <c r="X80" s="90"/>
      <c r="Y80" s="90"/>
      <c r="Z80" s="16"/>
      <c r="AA80" s="23"/>
      <c r="AB80" s="4"/>
      <c r="AC80" s="4"/>
      <c r="AD80" s="4"/>
    </row>
    <row r="81" spans="1:30" ht="21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0"/>
      <c r="R81" s="71"/>
      <c r="S81" s="70"/>
      <c r="T81" s="70"/>
      <c r="U81" s="70"/>
      <c r="V81" s="70"/>
      <c r="W81" s="90"/>
      <c r="X81" s="90"/>
      <c r="Y81" s="90"/>
      <c r="Z81" s="16"/>
      <c r="AA81" s="23"/>
      <c r="AB81" s="4"/>
      <c r="AC81" s="4"/>
      <c r="AD81" s="4"/>
    </row>
    <row r="82" spans="1:30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90"/>
      <c r="X82" s="90"/>
      <c r="Y82" s="90"/>
      <c r="Z82" s="16"/>
      <c r="AA82" s="23"/>
      <c r="AB82" s="4"/>
      <c r="AC82" s="4"/>
      <c r="AD82" s="4"/>
    </row>
    <row r="83" spans="1:30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90"/>
      <c r="X83" s="90"/>
      <c r="Y83" s="90"/>
      <c r="Z83" s="16"/>
      <c r="AA83" s="23"/>
      <c r="AB83" s="4"/>
      <c r="AC83" s="4"/>
      <c r="AD83" s="4"/>
    </row>
    <row r="84" spans="1:30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90"/>
      <c r="X84" s="90"/>
      <c r="Y84" s="90"/>
      <c r="Z84" s="16"/>
      <c r="AA84" s="23"/>
      <c r="AB84" s="4"/>
      <c r="AC84" s="4"/>
      <c r="AD84" s="4"/>
    </row>
    <row r="85" spans="1:30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90"/>
      <c r="X85" s="90"/>
      <c r="Y85" s="90"/>
      <c r="Z85" s="16"/>
      <c r="AA85" s="23"/>
      <c r="AB85" s="4"/>
      <c r="AC85" s="4"/>
      <c r="AD85" s="4"/>
    </row>
    <row r="86" spans="1:30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90"/>
      <c r="X86" s="90"/>
      <c r="Y86" s="90"/>
      <c r="Z86" s="16"/>
      <c r="AA86" s="23"/>
      <c r="AB86" s="4"/>
      <c r="AC86" s="4"/>
      <c r="AD86" s="4"/>
    </row>
    <row r="87" spans="1:30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90"/>
      <c r="X87" s="90"/>
      <c r="Y87" s="90"/>
      <c r="Z87" s="16"/>
      <c r="AA87" s="23"/>
      <c r="AB87" s="4"/>
      <c r="AC87" s="4"/>
      <c r="AD87" s="4"/>
    </row>
    <row r="88" spans="1:30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90"/>
      <c r="X88" s="90"/>
      <c r="Y88" s="90"/>
      <c r="Z88" s="16"/>
      <c r="AA88" s="23"/>
      <c r="AB88" s="4"/>
      <c r="AC88" s="4"/>
      <c r="AD88" s="4"/>
    </row>
    <row r="89" spans="1:30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90"/>
      <c r="X89" s="90"/>
      <c r="Y89" s="90"/>
      <c r="Z89" s="16"/>
      <c r="AA89" s="23"/>
      <c r="AB89" s="4"/>
      <c r="AC89" s="4"/>
      <c r="AD89" s="4"/>
    </row>
    <row r="90" spans="1:3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90"/>
      <c r="X90" s="90"/>
      <c r="Y90" s="90"/>
      <c r="Z90" s="16"/>
      <c r="AA90" s="23"/>
      <c r="AB90" s="4"/>
      <c r="AC90" s="4"/>
      <c r="AD90" s="4"/>
    </row>
    <row r="91" spans="1:30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90"/>
      <c r="X91" s="90"/>
      <c r="Y91" s="90"/>
      <c r="Z91" s="16"/>
      <c r="AA91" s="23"/>
      <c r="AB91" s="4"/>
      <c r="AC91" s="4"/>
      <c r="AD91" s="4"/>
    </row>
    <row r="92" spans="1:30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90"/>
      <c r="X92" s="90"/>
      <c r="Y92" s="90"/>
      <c r="Z92" s="16"/>
      <c r="AA92" s="23"/>
      <c r="AB92" s="4"/>
      <c r="AC92" s="4"/>
      <c r="AD92" s="4"/>
    </row>
    <row r="93" spans="1:30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90"/>
      <c r="X93" s="90"/>
      <c r="Y93" s="90"/>
      <c r="Z93" s="16"/>
      <c r="AA93" s="23"/>
      <c r="AB93" s="4"/>
      <c r="AC93" s="4"/>
      <c r="AD93" s="4"/>
    </row>
    <row r="94" spans="1:30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90"/>
      <c r="X94" s="90"/>
      <c r="Y94" s="90"/>
      <c r="Z94" s="16"/>
      <c r="AA94" s="23"/>
      <c r="AB94" s="4"/>
      <c r="AC94" s="4"/>
      <c r="AD94" s="4"/>
    </row>
    <row r="95" spans="1:30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90"/>
      <c r="X95" s="90"/>
      <c r="Y95" s="90"/>
      <c r="Z95" s="16"/>
      <c r="AA95" s="23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90"/>
      <c r="X96" s="90"/>
      <c r="Y96" s="90"/>
      <c r="Z96" s="16"/>
      <c r="AA96" s="23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90"/>
      <c r="X97" s="90"/>
      <c r="Y97" s="90"/>
      <c r="Z97" s="16"/>
      <c r="AA97" s="23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90"/>
      <c r="X98" s="90"/>
      <c r="Y98" s="90"/>
      <c r="Z98" s="16"/>
      <c r="AA98" s="23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90"/>
      <c r="X99" s="90"/>
      <c r="Y99" s="90"/>
      <c r="Z99" s="16"/>
      <c r="AA99" s="23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90"/>
      <c r="X100" s="90"/>
      <c r="Y100" s="90"/>
      <c r="Z100" s="16"/>
      <c r="AA100" s="23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90"/>
      <c r="X101" s="90"/>
      <c r="Y101" s="90"/>
      <c r="Z101" s="16"/>
      <c r="AA101" s="23"/>
      <c r="AB101" s="4"/>
      <c r="AC101" s="4"/>
      <c r="AD101" s="4"/>
    </row>
    <row r="102" spans="1:30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90"/>
      <c r="X102" s="90"/>
      <c r="Y102" s="90"/>
      <c r="Z102" s="16"/>
      <c r="AA102" s="23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90"/>
      <c r="X103" s="90"/>
      <c r="Y103" s="90"/>
      <c r="Z103" s="16"/>
      <c r="AA103" s="23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90"/>
      <c r="X104" s="90"/>
      <c r="Y104" s="90"/>
      <c r="Z104" s="16"/>
      <c r="AA104" s="23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90"/>
      <c r="X105" s="90"/>
      <c r="Y105" s="90"/>
      <c r="Z105" s="16"/>
      <c r="AA105" s="23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90"/>
      <c r="X106" s="90"/>
      <c r="Y106" s="90"/>
      <c r="Z106" s="16"/>
      <c r="AA106" s="23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90"/>
      <c r="X107" s="90"/>
      <c r="Y107" s="90"/>
      <c r="Z107" s="16"/>
      <c r="AA107" s="23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90"/>
      <c r="X108" s="90"/>
      <c r="Y108" s="90"/>
      <c r="Z108" s="16"/>
      <c r="AA108" s="23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90"/>
      <c r="X109" s="90"/>
      <c r="Y109" s="90"/>
      <c r="Z109" s="16"/>
      <c r="AA109" s="23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90"/>
      <c r="X110" s="90"/>
      <c r="Y110" s="90"/>
      <c r="Z110" s="16"/>
      <c r="AA110" s="23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90"/>
      <c r="X111" s="90"/>
      <c r="Y111" s="90"/>
      <c r="Z111" s="16"/>
      <c r="AA111" s="23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90"/>
      <c r="X112" s="90"/>
      <c r="Y112" s="90"/>
      <c r="Z112" s="16"/>
      <c r="AA112" s="23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90"/>
      <c r="X113" s="90"/>
      <c r="Y113" s="90"/>
      <c r="Z113" s="16"/>
      <c r="AA113" s="23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90"/>
      <c r="X114" s="90"/>
      <c r="Y114" s="90"/>
      <c r="Z114" s="16"/>
      <c r="AA114" s="23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90"/>
      <c r="X115" s="90"/>
      <c r="Y115" s="90"/>
      <c r="Z115" s="16"/>
      <c r="AA115" s="23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90"/>
      <c r="X116" s="90"/>
      <c r="Y116" s="90"/>
      <c r="Z116" s="16"/>
      <c r="AA116" s="23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90"/>
      <c r="X117" s="90"/>
      <c r="Y117" s="90"/>
      <c r="Z117" s="16"/>
      <c r="AA117" s="23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90"/>
      <c r="X118" s="90"/>
      <c r="Y118" s="90"/>
      <c r="Z118" s="16"/>
      <c r="AA118" s="23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90"/>
      <c r="X119" s="90"/>
      <c r="Y119" s="90"/>
      <c r="Z119" s="16"/>
      <c r="AA119" s="23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90"/>
      <c r="X120" s="90"/>
      <c r="Y120" s="90"/>
      <c r="Z120" s="16"/>
      <c r="AA120" s="23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90"/>
      <c r="X121" s="90"/>
      <c r="Y121" s="90"/>
      <c r="Z121" s="16"/>
      <c r="AA121" s="23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90"/>
      <c r="X122" s="90"/>
      <c r="Y122" s="90"/>
      <c r="Z122" s="16"/>
      <c r="AA122" s="23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90"/>
      <c r="X123" s="90"/>
      <c r="Y123" s="90"/>
      <c r="Z123" s="16"/>
      <c r="AA123" s="23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90"/>
      <c r="X124" s="90"/>
      <c r="Y124" s="90"/>
      <c r="Z124" s="16"/>
      <c r="AA124" s="23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90"/>
      <c r="X125" s="90"/>
      <c r="Y125" s="90"/>
      <c r="Z125" s="16"/>
      <c r="AA125" s="23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90"/>
      <c r="X126" s="90"/>
      <c r="Y126" s="90"/>
      <c r="Z126" s="16"/>
      <c r="AA126" s="23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90"/>
      <c r="X127" s="90"/>
      <c r="Y127" s="90"/>
      <c r="Z127" s="16"/>
      <c r="AA127" s="23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90"/>
      <c r="X128" s="90"/>
      <c r="Y128" s="90"/>
      <c r="Z128" s="16"/>
      <c r="AA128" s="23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90"/>
      <c r="X129" s="90"/>
      <c r="Y129" s="90"/>
      <c r="Z129" s="16"/>
      <c r="AA129" s="23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90"/>
      <c r="X130" s="90"/>
      <c r="Y130" s="90"/>
      <c r="Z130" s="16"/>
      <c r="AA130" s="23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90"/>
      <c r="X131" s="90"/>
      <c r="Y131" s="90"/>
      <c r="Z131" s="16"/>
      <c r="AA131" s="23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90"/>
      <c r="X132" s="90"/>
      <c r="Y132" s="90"/>
      <c r="Z132" s="16"/>
      <c r="AA132" s="23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90"/>
      <c r="X133" s="90"/>
      <c r="Y133" s="90"/>
      <c r="Z133" s="16"/>
      <c r="AA133" s="23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90"/>
      <c r="X134" s="90"/>
      <c r="Y134" s="90"/>
      <c r="Z134" s="16"/>
      <c r="AA134" s="23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90"/>
      <c r="X135" s="90"/>
      <c r="Y135" s="90"/>
      <c r="Z135" s="16"/>
      <c r="AA135" s="23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90"/>
      <c r="X136" s="90"/>
      <c r="Y136" s="90"/>
      <c r="Z136" s="16"/>
      <c r="AA136" s="23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90"/>
      <c r="X137" s="90"/>
      <c r="Y137" s="90"/>
      <c r="Z137" s="16"/>
      <c r="AA137" s="23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90"/>
      <c r="X138" s="90"/>
      <c r="Y138" s="90"/>
      <c r="Z138" s="16"/>
      <c r="AA138" s="23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90"/>
      <c r="X139" s="90"/>
      <c r="Y139" s="90"/>
      <c r="Z139" s="16"/>
      <c r="AA139" s="23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90"/>
      <c r="X140" s="90"/>
      <c r="Y140" s="90"/>
      <c r="Z140" s="16"/>
      <c r="AA140" s="23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90"/>
      <c r="X141" s="90"/>
      <c r="Y141" s="90"/>
      <c r="Z141" s="16"/>
      <c r="AA141" s="23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90"/>
      <c r="X142" s="90"/>
      <c r="Y142" s="90"/>
      <c r="Z142" s="16"/>
      <c r="AA142" s="23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90"/>
      <c r="X143" s="90"/>
      <c r="Y143" s="90"/>
      <c r="Z143" s="16"/>
      <c r="AA143" s="23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90"/>
      <c r="X144" s="90"/>
      <c r="Y144" s="90"/>
      <c r="Z144" s="16"/>
      <c r="AA144" s="23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90"/>
      <c r="X145" s="90"/>
      <c r="Y145" s="90"/>
      <c r="Z145" s="16"/>
      <c r="AA145" s="23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90"/>
      <c r="X146" s="90"/>
      <c r="Y146" s="90"/>
      <c r="Z146" s="16"/>
      <c r="AA146" s="23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90"/>
      <c r="X147" s="90"/>
      <c r="Y147" s="90"/>
      <c r="Z147" s="16"/>
      <c r="AA147" s="23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90"/>
      <c r="X148" s="90"/>
      <c r="Y148" s="90"/>
      <c r="Z148" s="16"/>
      <c r="AA148" s="23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90"/>
      <c r="X149" s="90"/>
      <c r="Y149" s="90"/>
      <c r="Z149" s="16"/>
      <c r="AA149" s="23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90"/>
      <c r="X150" s="90"/>
      <c r="Y150" s="90"/>
      <c r="Z150" s="16"/>
      <c r="AA150" s="23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90"/>
      <c r="X151" s="90"/>
      <c r="Y151" s="90"/>
      <c r="Z151" s="16"/>
      <c r="AA151" s="23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90"/>
      <c r="X152" s="90"/>
      <c r="Y152" s="90"/>
      <c r="Z152" s="16"/>
      <c r="AA152" s="23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90"/>
      <c r="X153" s="90"/>
      <c r="Y153" s="90"/>
      <c r="Z153" s="16"/>
      <c r="AA153" s="23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90"/>
      <c r="X154" s="90"/>
      <c r="Y154" s="90"/>
      <c r="Z154" s="16"/>
      <c r="AA154" s="23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90"/>
      <c r="X155" s="90"/>
      <c r="Y155" s="90"/>
      <c r="Z155" s="16"/>
      <c r="AA155" s="23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90"/>
      <c r="X156" s="90"/>
      <c r="Y156" s="90"/>
      <c r="Z156" s="16"/>
      <c r="AA156" s="23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90"/>
      <c r="X157" s="90"/>
      <c r="Y157" s="90"/>
      <c r="Z157" s="16"/>
      <c r="AA157" s="23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90"/>
      <c r="X158" s="90"/>
      <c r="Y158" s="90"/>
      <c r="Z158" s="16"/>
      <c r="AA158" s="23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90"/>
      <c r="X159" s="90"/>
      <c r="Y159" s="90"/>
      <c r="Z159" s="16"/>
      <c r="AA159" s="23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90"/>
      <c r="X160" s="90"/>
      <c r="Y160" s="90"/>
      <c r="Z160" s="16"/>
      <c r="AA160" s="23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90"/>
      <c r="X161" s="90"/>
      <c r="Y161" s="90"/>
      <c r="Z161" s="16"/>
      <c r="AA161" s="23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90"/>
      <c r="X162" s="90"/>
      <c r="Y162" s="90"/>
      <c r="Z162" s="16"/>
      <c r="AA162" s="23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90"/>
      <c r="X163" s="90"/>
      <c r="Y163" s="90"/>
      <c r="Z163" s="16"/>
      <c r="AA163" s="23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90"/>
      <c r="X164" s="90"/>
      <c r="Y164" s="90"/>
      <c r="Z164" s="16"/>
      <c r="AA164" s="23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90"/>
      <c r="X165" s="90"/>
      <c r="Y165" s="90"/>
      <c r="Z165" s="16"/>
      <c r="AA165" s="23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90"/>
      <c r="X166" s="90"/>
      <c r="Y166" s="90"/>
      <c r="Z166" s="16"/>
      <c r="AA166" s="23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90"/>
      <c r="X167" s="90"/>
      <c r="Y167" s="90"/>
      <c r="Z167" s="16"/>
      <c r="AA167" s="23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90"/>
      <c r="X168" s="90"/>
      <c r="Y168" s="90"/>
      <c r="Z168" s="16"/>
      <c r="AA168" s="23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90"/>
      <c r="X169" s="90"/>
      <c r="Y169" s="90"/>
      <c r="Z169" s="16"/>
      <c r="AA169" s="23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90"/>
      <c r="X170" s="90"/>
      <c r="Y170" s="90"/>
      <c r="Z170" s="16"/>
      <c r="AA170" s="23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90"/>
      <c r="X171" s="90"/>
      <c r="Y171" s="90"/>
      <c r="Z171" s="16"/>
      <c r="AA171" s="23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90"/>
      <c r="X172" s="90"/>
      <c r="Y172" s="90"/>
      <c r="Z172" s="16"/>
      <c r="AA172" s="23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90"/>
      <c r="X173" s="90"/>
      <c r="Y173" s="90"/>
      <c r="Z173" s="16"/>
      <c r="AA173" s="23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90"/>
      <c r="X174" s="90"/>
      <c r="Y174" s="90"/>
      <c r="Z174" s="16"/>
      <c r="AA174" s="23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90"/>
      <c r="X175" s="90"/>
      <c r="Y175" s="90"/>
      <c r="Z175" s="16"/>
      <c r="AA175" s="23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90"/>
      <c r="X176" s="90"/>
      <c r="Y176" s="90"/>
      <c r="Z176" s="16"/>
      <c r="AA176" s="23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90"/>
      <c r="X177" s="90"/>
      <c r="Y177" s="90"/>
      <c r="Z177" s="16"/>
      <c r="AA177" s="23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90"/>
      <c r="X178" s="90"/>
      <c r="Y178" s="90"/>
      <c r="Z178" s="16"/>
      <c r="AA178" s="23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90"/>
      <c r="X179" s="90"/>
      <c r="Y179" s="90"/>
      <c r="Z179" s="16"/>
      <c r="AA179" s="23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90"/>
      <c r="X180" s="90"/>
      <c r="Y180" s="90"/>
      <c r="Z180" s="16"/>
      <c r="AA180" s="23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90"/>
      <c r="X181" s="90"/>
      <c r="Y181" s="90"/>
      <c r="Z181" s="16"/>
      <c r="AA181" s="23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90"/>
      <c r="X182" s="90"/>
      <c r="Y182" s="90"/>
      <c r="Z182" s="16"/>
      <c r="AA182" s="23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90"/>
      <c r="X183" s="90"/>
      <c r="Y183" s="90"/>
      <c r="Z183" s="16"/>
      <c r="AA183" s="23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90"/>
      <c r="X184" s="90"/>
      <c r="Y184" s="90"/>
      <c r="Z184" s="16"/>
      <c r="AA184" s="23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90"/>
      <c r="X185" s="90"/>
      <c r="Y185" s="90"/>
      <c r="Z185" s="16"/>
      <c r="AA185" s="23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90"/>
      <c r="X186" s="90"/>
      <c r="Y186" s="90"/>
      <c r="Z186" s="16"/>
      <c r="AA186" s="23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90"/>
      <c r="X187" s="90"/>
      <c r="Y187" s="90"/>
      <c r="Z187" s="16"/>
      <c r="AA187" s="23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90"/>
      <c r="X188" s="90"/>
      <c r="Y188" s="90"/>
      <c r="Z188" s="16"/>
      <c r="AA188" s="23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90"/>
      <c r="X189" s="90"/>
      <c r="Y189" s="90"/>
      <c r="Z189" s="16"/>
      <c r="AA189" s="23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90"/>
      <c r="X190" s="90"/>
      <c r="Y190" s="90"/>
      <c r="Z190" s="16"/>
      <c r="AA190" s="23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90"/>
      <c r="X191" s="90"/>
      <c r="Y191" s="90"/>
      <c r="Z191" s="16"/>
      <c r="AA191" s="23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90"/>
      <c r="X192" s="90"/>
      <c r="Y192" s="90"/>
      <c r="Z192" s="16"/>
      <c r="AA192" s="23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90"/>
      <c r="X193" s="90"/>
      <c r="Y193" s="90"/>
      <c r="Z193" s="16"/>
      <c r="AA193" s="23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90"/>
      <c r="X194" s="90"/>
      <c r="Y194" s="90"/>
      <c r="Z194" s="16"/>
      <c r="AA194" s="23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90"/>
      <c r="X195" s="90"/>
      <c r="Y195" s="90"/>
      <c r="Z195" s="16"/>
      <c r="AA195" s="23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90"/>
      <c r="X196" s="90"/>
      <c r="Y196" s="90"/>
      <c r="Z196" s="16"/>
      <c r="AA196" s="23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90"/>
      <c r="X197" s="90"/>
      <c r="Y197" s="90"/>
      <c r="Z197" s="16"/>
      <c r="AA197" s="23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90"/>
      <c r="X198" s="90"/>
      <c r="Y198" s="90"/>
      <c r="Z198" s="16"/>
      <c r="AA198" s="23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90"/>
      <c r="X199" s="90"/>
      <c r="Y199" s="90"/>
      <c r="Z199" s="16"/>
      <c r="AA199" s="23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90"/>
      <c r="X200" s="90"/>
      <c r="Y200" s="90"/>
      <c r="Z200" s="16"/>
      <c r="AA200" s="23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90"/>
      <c r="X201" s="90"/>
      <c r="Y201" s="90"/>
      <c r="Z201" s="16"/>
      <c r="AA201" s="23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90"/>
      <c r="X202" s="90"/>
      <c r="Y202" s="90"/>
      <c r="Z202" s="16"/>
      <c r="AA202" s="23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90"/>
      <c r="X203" s="90"/>
      <c r="Y203" s="90"/>
      <c r="Z203" s="16"/>
      <c r="AA203" s="23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90"/>
      <c r="X204" s="90"/>
      <c r="Y204" s="90"/>
      <c r="Z204" s="16"/>
      <c r="AA204" s="23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90"/>
      <c r="X205" s="90"/>
      <c r="Y205" s="90"/>
      <c r="Z205" s="16"/>
      <c r="AA205" s="23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90"/>
      <c r="X206" s="90"/>
      <c r="Y206" s="90"/>
      <c r="Z206" s="16"/>
      <c r="AA206" s="23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90"/>
      <c r="X207" s="90"/>
      <c r="Y207" s="90"/>
      <c r="Z207" s="16"/>
      <c r="AA207" s="23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90"/>
      <c r="X208" s="90"/>
      <c r="Y208" s="90"/>
      <c r="Z208" s="16"/>
      <c r="AA208" s="23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90"/>
      <c r="X209" s="90"/>
      <c r="Y209" s="90"/>
      <c r="Z209" s="16"/>
      <c r="AA209" s="23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90"/>
      <c r="X210" s="90"/>
      <c r="Y210" s="90"/>
      <c r="Z210" s="16"/>
      <c r="AA210" s="23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90"/>
      <c r="X211" s="90"/>
      <c r="Y211" s="90"/>
      <c r="Z211" s="16"/>
      <c r="AA211" s="23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90"/>
      <c r="X212" s="90"/>
      <c r="Y212" s="90"/>
      <c r="Z212" s="16"/>
      <c r="AA212" s="23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90"/>
      <c r="X213" s="90"/>
      <c r="Y213" s="90"/>
      <c r="Z213" s="16"/>
      <c r="AA213" s="23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90"/>
      <c r="X214" s="90"/>
      <c r="Y214" s="90"/>
      <c r="Z214" s="16"/>
      <c r="AA214" s="23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90"/>
      <c r="X215" s="90"/>
      <c r="Y215" s="90"/>
      <c r="Z215" s="16"/>
      <c r="AA215" s="23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90"/>
      <c r="X216" s="90"/>
      <c r="Y216" s="90"/>
      <c r="Z216" s="16"/>
      <c r="AA216" s="23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90"/>
      <c r="X217" s="90"/>
      <c r="Y217" s="90"/>
      <c r="Z217" s="16"/>
      <c r="AA217" s="23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90"/>
      <c r="X218" s="90"/>
      <c r="Y218" s="90"/>
      <c r="Z218" s="16"/>
      <c r="AA218" s="23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90"/>
      <c r="X219" s="90"/>
      <c r="Y219" s="90"/>
      <c r="Z219" s="16"/>
      <c r="AA219" s="23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90"/>
      <c r="X220" s="90"/>
      <c r="Y220" s="90"/>
      <c r="Z220" s="16"/>
      <c r="AA220" s="23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90"/>
      <c r="X221" s="90"/>
      <c r="Y221" s="90"/>
      <c r="Z221" s="16"/>
      <c r="AA221" s="23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90"/>
      <c r="X222" s="90"/>
      <c r="Y222" s="90"/>
      <c r="Z222" s="16"/>
      <c r="AA222" s="23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90"/>
      <c r="X223" s="90"/>
      <c r="Y223" s="90"/>
      <c r="Z223" s="16"/>
      <c r="AA223" s="23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90"/>
      <c r="X224" s="90"/>
      <c r="Y224" s="90"/>
      <c r="Z224" s="16"/>
      <c r="AA224" s="23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90"/>
      <c r="X225" s="90"/>
      <c r="Y225" s="90"/>
      <c r="Z225" s="16"/>
      <c r="AA225" s="23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90"/>
      <c r="X226" s="90"/>
      <c r="Y226" s="90"/>
      <c r="Z226" s="16"/>
      <c r="AA226" s="23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90"/>
      <c r="X227" s="90"/>
      <c r="Y227" s="90"/>
      <c r="Z227" s="16"/>
      <c r="AA227" s="23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90"/>
      <c r="X228" s="90"/>
      <c r="Y228" s="90"/>
      <c r="Z228" s="16"/>
      <c r="AA228" s="23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90"/>
      <c r="X229" s="90"/>
      <c r="Y229" s="90"/>
      <c r="Z229" s="16"/>
      <c r="AA229" s="23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90"/>
      <c r="X230" s="90"/>
      <c r="Y230" s="90"/>
      <c r="Z230" s="16"/>
      <c r="AA230" s="23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90"/>
      <c r="X231" s="90"/>
      <c r="Y231" s="90"/>
      <c r="Z231" s="16"/>
      <c r="AA231" s="23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90"/>
      <c r="X232" s="90"/>
      <c r="Y232" s="90"/>
      <c r="Z232" s="16"/>
      <c r="AA232" s="23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90"/>
      <c r="X233" s="90"/>
      <c r="Y233" s="90"/>
      <c r="Z233" s="16"/>
      <c r="AA233" s="23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90"/>
      <c r="X234" s="90"/>
      <c r="Y234" s="90"/>
      <c r="Z234" s="16"/>
      <c r="AA234" s="23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90"/>
      <c r="X235" s="90"/>
      <c r="Y235" s="90"/>
      <c r="Z235" s="16"/>
      <c r="AA235" s="23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90"/>
      <c r="X236" s="90"/>
      <c r="Y236" s="90"/>
      <c r="Z236" s="16"/>
      <c r="AA236" s="23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90"/>
      <c r="X237" s="90"/>
      <c r="Y237" s="90"/>
      <c r="Z237" s="16"/>
      <c r="AA237" s="23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90"/>
      <c r="X238" s="90"/>
      <c r="Y238" s="90"/>
      <c r="Z238" s="16"/>
      <c r="AA238" s="23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90"/>
      <c r="X239" s="90"/>
      <c r="Y239" s="90"/>
      <c r="Z239" s="16"/>
      <c r="AA239" s="23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90"/>
      <c r="X240" s="90"/>
      <c r="Y240" s="90"/>
      <c r="Z240" s="16"/>
      <c r="AA240" s="23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90"/>
      <c r="X241" s="90"/>
      <c r="Y241" s="90"/>
      <c r="Z241" s="16"/>
      <c r="AA241" s="23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90"/>
      <c r="X242" s="90"/>
      <c r="Y242" s="90"/>
      <c r="Z242" s="16"/>
      <c r="AA242" s="23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90"/>
      <c r="X243" s="90"/>
      <c r="Y243" s="90"/>
      <c r="Z243" s="16"/>
      <c r="AA243" s="23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90"/>
      <c r="X244" s="90"/>
      <c r="Y244" s="90"/>
      <c r="Z244" s="16"/>
      <c r="AA244" s="23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90"/>
      <c r="X245" s="90"/>
      <c r="Y245" s="90"/>
      <c r="Z245" s="16"/>
      <c r="AA245" s="23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90"/>
      <c r="X246" s="90"/>
      <c r="Y246" s="90"/>
      <c r="Z246" s="16"/>
      <c r="AA246" s="23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90"/>
      <c r="X247" s="90"/>
      <c r="Y247" s="90"/>
      <c r="Z247" s="16"/>
      <c r="AA247" s="23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90"/>
      <c r="X248" s="90"/>
      <c r="Y248" s="90"/>
      <c r="Z248" s="16"/>
      <c r="AA248" s="23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90"/>
      <c r="X249" s="90"/>
      <c r="Y249" s="90"/>
      <c r="Z249" s="16"/>
      <c r="AA249" s="23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90"/>
      <c r="X250" s="90"/>
      <c r="Y250" s="90"/>
      <c r="Z250" s="16"/>
      <c r="AA250" s="23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90"/>
      <c r="X251" s="90"/>
      <c r="Y251" s="90"/>
      <c r="Z251" s="16"/>
      <c r="AA251" s="23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90"/>
      <c r="X252" s="90"/>
      <c r="Y252" s="90"/>
      <c r="Z252" s="16"/>
      <c r="AA252" s="23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90"/>
      <c r="X253" s="90"/>
      <c r="Y253" s="90"/>
      <c r="Z253" s="16"/>
      <c r="AA253" s="23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90"/>
      <c r="X254" s="90"/>
      <c r="Y254" s="90"/>
      <c r="Z254" s="16"/>
      <c r="AA254" s="23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90"/>
      <c r="X255" s="90"/>
      <c r="Y255" s="90"/>
      <c r="Z255" s="16"/>
      <c r="AA255" s="23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90"/>
      <c r="X256" s="90"/>
      <c r="Y256" s="90"/>
      <c r="Z256" s="16"/>
      <c r="AA256" s="23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90"/>
      <c r="X257" s="90"/>
      <c r="Y257" s="90"/>
      <c r="Z257" s="16"/>
      <c r="AA257" s="23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90"/>
      <c r="X258" s="90"/>
      <c r="Y258" s="90"/>
      <c r="Z258" s="16"/>
      <c r="AA258" s="23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90"/>
      <c r="X259" s="90"/>
      <c r="Y259" s="90"/>
      <c r="Z259" s="16"/>
      <c r="AA259" s="23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90"/>
      <c r="X260" s="90"/>
      <c r="Y260" s="90"/>
      <c r="Z260" s="16"/>
      <c r="AA260" s="23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90"/>
      <c r="X261" s="90"/>
      <c r="Y261" s="90"/>
      <c r="Z261" s="16"/>
      <c r="AA261" s="23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90"/>
      <c r="X262" s="90"/>
      <c r="Y262" s="90"/>
      <c r="Z262" s="16"/>
      <c r="AA262" s="23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90"/>
      <c r="X263" s="90"/>
      <c r="Y263" s="90"/>
      <c r="Z263" s="16"/>
      <c r="AA263" s="23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90"/>
      <c r="X264" s="90"/>
      <c r="Y264" s="90"/>
      <c r="Z264" s="16"/>
      <c r="AA264" s="23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90"/>
      <c r="X265" s="90"/>
      <c r="Y265" s="90"/>
      <c r="Z265" s="16"/>
      <c r="AA265" s="23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90"/>
      <c r="X266" s="90"/>
      <c r="Y266" s="90"/>
      <c r="Z266" s="16"/>
      <c r="AA266" s="23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90"/>
      <c r="X267" s="90"/>
      <c r="Y267" s="90"/>
      <c r="Z267" s="16"/>
      <c r="AA267" s="23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90"/>
      <c r="X268" s="90"/>
      <c r="Y268" s="90"/>
      <c r="Z268" s="16"/>
      <c r="AA268" s="23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90"/>
      <c r="X269" s="90"/>
      <c r="Y269" s="90"/>
      <c r="Z269" s="16"/>
      <c r="AA269" s="23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90"/>
      <c r="X270" s="90"/>
      <c r="Y270" s="90"/>
      <c r="Z270" s="16"/>
      <c r="AA270" s="23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90"/>
      <c r="X271" s="90"/>
      <c r="Y271" s="90"/>
      <c r="Z271" s="16"/>
      <c r="AA271" s="23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90"/>
      <c r="X272" s="90"/>
      <c r="Y272" s="90"/>
      <c r="Z272" s="16"/>
      <c r="AA272" s="23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90"/>
      <c r="X273" s="90"/>
      <c r="Y273" s="90"/>
      <c r="Z273" s="16"/>
      <c r="AA273" s="23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90"/>
      <c r="X274" s="90"/>
      <c r="Y274" s="90"/>
      <c r="Z274" s="16"/>
      <c r="AA274" s="23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90"/>
      <c r="X275" s="90"/>
      <c r="Y275" s="90"/>
      <c r="Z275" s="16"/>
      <c r="AA275" s="23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90"/>
      <c r="X276" s="90"/>
      <c r="Y276" s="90"/>
      <c r="Z276" s="16"/>
      <c r="AA276" s="23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90"/>
      <c r="X277" s="90"/>
      <c r="Y277" s="90"/>
      <c r="Z277" s="16"/>
      <c r="AA277" s="23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90"/>
      <c r="X278" s="90"/>
      <c r="Y278" s="90"/>
      <c r="Z278" s="16"/>
      <c r="AA278" s="23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90"/>
      <c r="X279" s="90"/>
      <c r="Y279" s="90"/>
      <c r="Z279" s="16"/>
      <c r="AA279" s="23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90"/>
      <c r="X280" s="90"/>
      <c r="Y280" s="90"/>
      <c r="Z280" s="16"/>
      <c r="AA280" s="23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90"/>
      <c r="X281" s="90"/>
      <c r="Y281" s="90"/>
      <c r="Z281" s="16"/>
      <c r="AA281" s="23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90"/>
      <c r="X282" s="90"/>
      <c r="Y282" s="90"/>
      <c r="Z282" s="16"/>
      <c r="AA282" s="23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90"/>
      <c r="X283" s="90"/>
      <c r="Y283" s="90"/>
      <c r="Z283" s="16"/>
      <c r="AA283" s="23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90"/>
      <c r="X284" s="90"/>
      <c r="Y284" s="90"/>
      <c r="Z284" s="16"/>
      <c r="AA284" s="23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90"/>
      <c r="X285" s="90"/>
      <c r="Y285" s="90"/>
      <c r="Z285" s="16"/>
      <c r="AA285" s="23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90"/>
      <c r="X286" s="90"/>
      <c r="Y286" s="90"/>
      <c r="Z286" s="16"/>
      <c r="AA286" s="23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90"/>
      <c r="X287" s="90"/>
      <c r="Y287" s="90"/>
      <c r="Z287" s="16"/>
      <c r="AA287" s="23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90"/>
      <c r="X288" s="90"/>
      <c r="Y288" s="90"/>
      <c r="Z288" s="16"/>
      <c r="AA288" s="23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90"/>
      <c r="X289" s="90"/>
      <c r="Y289" s="90"/>
      <c r="Z289" s="16"/>
      <c r="AA289" s="23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90"/>
      <c r="X290" s="90"/>
      <c r="Y290" s="90"/>
      <c r="Z290" s="16"/>
      <c r="AA290" s="23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90"/>
      <c r="X291" s="90"/>
      <c r="Y291" s="90"/>
      <c r="Z291" s="16"/>
      <c r="AA291" s="23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90"/>
      <c r="X292" s="90"/>
      <c r="Y292" s="90"/>
      <c r="Z292" s="16"/>
      <c r="AA292" s="23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90"/>
      <c r="X293" s="90"/>
      <c r="Y293" s="90"/>
      <c r="Z293" s="16"/>
      <c r="AA293" s="23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90"/>
      <c r="X294" s="90"/>
      <c r="Y294" s="90"/>
      <c r="Z294" s="16"/>
      <c r="AA294" s="23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90"/>
      <c r="X295" s="90"/>
      <c r="Y295" s="90"/>
      <c r="Z295" s="16"/>
      <c r="AA295" s="23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90"/>
      <c r="X296" s="90"/>
      <c r="Y296" s="90"/>
      <c r="Z296" s="16"/>
      <c r="AA296" s="23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90"/>
      <c r="X297" s="90"/>
      <c r="Y297" s="90"/>
      <c r="Z297" s="16"/>
      <c r="AA297" s="23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90"/>
      <c r="X298" s="90"/>
      <c r="Y298" s="90"/>
      <c r="Z298" s="16"/>
      <c r="AA298" s="23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90"/>
      <c r="X299" s="90"/>
      <c r="Y299" s="90"/>
      <c r="Z299" s="16"/>
      <c r="AA299" s="23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90"/>
      <c r="X300" s="90"/>
      <c r="Y300" s="90"/>
      <c r="Z300" s="16"/>
      <c r="AA300" s="23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90"/>
      <c r="X301" s="90"/>
      <c r="Y301" s="90"/>
      <c r="Z301" s="16"/>
      <c r="AA301" s="23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90"/>
      <c r="X302" s="90"/>
      <c r="Y302" s="90"/>
      <c r="Z302" s="16"/>
      <c r="AA302" s="23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90"/>
      <c r="X303" s="90"/>
      <c r="Y303" s="90"/>
      <c r="Z303" s="16"/>
      <c r="AA303" s="23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90"/>
      <c r="X304" s="90"/>
      <c r="Y304" s="90"/>
      <c r="Z304" s="16"/>
      <c r="AA304" s="23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90"/>
      <c r="X305" s="90"/>
      <c r="Y305" s="90"/>
      <c r="Z305" s="16"/>
      <c r="AA305" s="23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90"/>
      <c r="X306" s="90"/>
      <c r="Y306" s="90"/>
      <c r="Z306" s="16"/>
      <c r="AA306" s="23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90"/>
      <c r="X307" s="90"/>
      <c r="Y307" s="90"/>
      <c r="Z307" s="16"/>
      <c r="AA307" s="23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90"/>
      <c r="X308" s="90"/>
      <c r="Y308" s="90"/>
      <c r="Z308" s="16"/>
      <c r="AA308" s="23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90"/>
      <c r="X309" s="90"/>
      <c r="Y309" s="90"/>
      <c r="Z309" s="16"/>
      <c r="AA309" s="23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90"/>
      <c r="X310" s="90"/>
      <c r="Y310" s="90"/>
      <c r="Z310" s="16"/>
      <c r="AA310" s="23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90"/>
      <c r="X311" s="90"/>
      <c r="Y311" s="90"/>
      <c r="Z311" s="16"/>
      <c r="AA311" s="23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90"/>
      <c r="X312" s="90"/>
      <c r="Y312" s="90"/>
      <c r="Z312" s="16"/>
      <c r="AA312" s="23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90"/>
      <c r="X313" s="90"/>
      <c r="Y313" s="90"/>
      <c r="Z313" s="16"/>
      <c r="AA313" s="23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90"/>
      <c r="X314" s="90"/>
      <c r="Y314" s="90"/>
      <c r="Z314" s="16"/>
      <c r="AA314" s="23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90"/>
      <c r="X315" s="90"/>
      <c r="Y315" s="90"/>
      <c r="Z315" s="16"/>
      <c r="AA315" s="23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90"/>
      <c r="X316" s="90"/>
      <c r="Y316" s="90"/>
      <c r="Z316" s="16"/>
      <c r="AA316" s="23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90"/>
      <c r="X317" s="90"/>
      <c r="Y317" s="90"/>
      <c r="Z317" s="16"/>
      <c r="AA317" s="23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90"/>
      <c r="X318" s="90"/>
      <c r="Y318" s="90"/>
      <c r="Z318" s="16"/>
      <c r="AA318" s="23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90"/>
      <c r="X319" s="90"/>
      <c r="Y319" s="90"/>
      <c r="Z319" s="16"/>
      <c r="AA319" s="23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90"/>
      <c r="X320" s="90"/>
      <c r="Y320" s="90"/>
      <c r="Z320" s="16"/>
      <c r="AA320" s="23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90"/>
      <c r="X321" s="90"/>
      <c r="Y321" s="90"/>
      <c r="Z321" s="16"/>
      <c r="AA321" s="23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90"/>
      <c r="X322" s="90"/>
      <c r="Y322" s="90"/>
      <c r="Z322" s="16"/>
      <c r="AA322" s="23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90"/>
      <c r="X323" s="90"/>
      <c r="Y323" s="90"/>
      <c r="Z323" s="16"/>
      <c r="AA323" s="23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90"/>
      <c r="X324" s="90"/>
      <c r="Y324" s="90"/>
      <c r="Z324" s="16"/>
      <c r="AA324" s="23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90"/>
      <c r="X325" s="90"/>
      <c r="Y325" s="90"/>
      <c r="Z325" s="16"/>
      <c r="AA325" s="23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90"/>
      <c r="X326" s="90"/>
      <c r="Y326" s="90"/>
      <c r="Z326" s="16"/>
      <c r="AA326" s="23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90"/>
      <c r="X327" s="90"/>
      <c r="Y327" s="90"/>
      <c r="Z327" s="16"/>
      <c r="AA327" s="23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90"/>
      <c r="X328" s="90"/>
      <c r="Y328" s="90"/>
      <c r="Z328" s="16"/>
      <c r="AA328" s="23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90"/>
      <c r="X329" s="90"/>
      <c r="Y329" s="90"/>
      <c r="Z329" s="16"/>
      <c r="AA329" s="23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90"/>
      <c r="X330" s="90"/>
      <c r="Y330" s="90"/>
      <c r="Z330" s="16"/>
      <c r="AA330" s="23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90"/>
      <c r="X331" s="90"/>
      <c r="Y331" s="90"/>
      <c r="Z331" s="16"/>
      <c r="AA331" s="23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90"/>
      <c r="X332" s="90"/>
      <c r="Y332" s="90"/>
      <c r="Z332" s="16"/>
      <c r="AA332" s="23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90"/>
      <c r="X333" s="90"/>
      <c r="Y333" s="90"/>
      <c r="Z333" s="16"/>
      <c r="AA333" s="23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90"/>
      <c r="X334" s="90"/>
      <c r="Y334" s="90"/>
      <c r="Z334" s="16"/>
      <c r="AA334" s="23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90"/>
      <c r="X335" s="90"/>
      <c r="Y335" s="90"/>
      <c r="Z335" s="16"/>
      <c r="AA335" s="23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90"/>
      <c r="X336" s="90"/>
      <c r="Y336" s="90"/>
      <c r="Z336" s="16"/>
      <c r="AA336" s="23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90"/>
      <c r="X337" s="90"/>
      <c r="Y337" s="90"/>
      <c r="Z337" s="16"/>
      <c r="AA337" s="23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90"/>
      <c r="X338" s="90"/>
      <c r="Y338" s="90"/>
      <c r="Z338" s="16"/>
      <c r="AA338" s="23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90"/>
      <c r="X339" s="90"/>
      <c r="Y339" s="90"/>
      <c r="Z339" s="16"/>
      <c r="AA339" s="23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90"/>
      <c r="X340" s="90"/>
      <c r="Y340" s="90"/>
      <c r="Z340" s="16"/>
      <c r="AA340" s="23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90"/>
      <c r="X341" s="90"/>
      <c r="Y341" s="90"/>
      <c r="Z341" s="16"/>
      <c r="AA341" s="23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90"/>
      <c r="X342" s="90"/>
      <c r="Y342" s="90"/>
      <c r="Z342" s="16"/>
      <c r="AA342" s="23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90"/>
      <c r="X343" s="90"/>
      <c r="Y343" s="90"/>
      <c r="Z343" s="16"/>
      <c r="AA343" s="23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90"/>
      <c r="X344" s="90"/>
      <c r="Y344" s="90"/>
      <c r="Z344" s="16"/>
      <c r="AA344" s="23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90"/>
      <c r="X345" s="90"/>
      <c r="Y345" s="90"/>
      <c r="Z345" s="16"/>
      <c r="AA345" s="23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90"/>
      <c r="X346" s="90"/>
      <c r="Y346" s="90"/>
      <c r="Z346" s="16"/>
      <c r="AA346" s="23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90"/>
      <c r="X347" s="90"/>
      <c r="Y347" s="90"/>
      <c r="Z347" s="16"/>
      <c r="AA347" s="23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90"/>
      <c r="X348" s="90"/>
      <c r="Y348" s="90"/>
      <c r="Z348" s="16"/>
      <c r="AA348" s="23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90"/>
      <c r="X349" s="90"/>
      <c r="Y349" s="90"/>
      <c r="Z349" s="16"/>
      <c r="AA349" s="23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90"/>
      <c r="X350" s="90"/>
      <c r="Y350" s="90"/>
      <c r="Z350" s="16"/>
      <c r="AA350" s="23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90"/>
      <c r="X351" s="90"/>
      <c r="Y351" s="90"/>
      <c r="Z351" s="16"/>
      <c r="AA351" s="23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90"/>
      <c r="X352" s="90"/>
      <c r="Y352" s="90"/>
      <c r="Z352" s="16"/>
      <c r="AA352" s="23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90"/>
      <c r="X353" s="90"/>
      <c r="Y353" s="90"/>
      <c r="Z353" s="16"/>
      <c r="AA353" s="23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90"/>
      <c r="X354" s="90"/>
      <c r="Y354" s="90"/>
      <c r="Z354" s="16"/>
      <c r="AA354" s="23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90"/>
      <c r="X355" s="90"/>
      <c r="Y355" s="90"/>
      <c r="Z355" s="16"/>
      <c r="AA355" s="23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90"/>
      <c r="X356" s="90"/>
      <c r="Y356" s="90"/>
      <c r="Z356" s="16"/>
      <c r="AA356" s="23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90"/>
      <c r="X357" s="90"/>
      <c r="Y357" s="90"/>
      <c r="Z357" s="16"/>
      <c r="AA357" s="23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90"/>
      <c r="X358" s="90"/>
      <c r="Y358" s="90"/>
      <c r="Z358" s="16"/>
      <c r="AA358" s="23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90"/>
      <c r="X359" s="90"/>
      <c r="Y359" s="90"/>
      <c r="Z359" s="16"/>
      <c r="AA359" s="23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90"/>
      <c r="X360" s="90"/>
      <c r="Y360" s="90"/>
      <c r="Z360" s="16"/>
      <c r="AA360" s="23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90"/>
      <c r="X361" s="90"/>
      <c r="Y361" s="90"/>
      <c r="Z361" s="16"/>
      <c r="AA361" s="23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90"/>
      <c r="X362" s="90"/>
      <c r="Y362" s="90"/>
      <c r="Z362" s="16"/>
      <c r="AA362" s="23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90"/>
      <c r="X363" s="90"/>
      <c r="Y363" s="90"/>
      <c r="Z363" s="16"/>
      <c r="AA363" s="23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90"/>
      <c r="X364" s="90"/>
      <c r="Y364" s="90"/>
      <c r="Z364" s="16"/>
      <c r="AA364" s="23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90"/>
      <c r="X365" s="90"/>
      <c r="Y365" s="90"/>
      <c r="Z365" s="16"/>
      <c r="AA365" s="23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90"/>
      <c r="X366" s="90"/>
      <c r="Y366" s="90"/>
      <c r="Z366" s="16"/>
      <c r="AA366" s="23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90"/>
      <c r="X367" s="90"/>
      <c r="Y367" s="90"/>
      <c r="Z367" s="16"/>
      <c r="AA367" s="23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90"/>
      <c r="X368" s="90"/>
      <c r="Y368" s="90"/>
      <c r="Z368" s="16"/>
      <c r="AA368" s="23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90"/>
      <c r="X369" s="90"/>
      <c r="Y369" s="90"/>
      <c r="Z369" s="16"/>
      <c r="AA369" s="23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90"/>
      <c r="X370" s="90"/>
      <c r="Y370" s="90"/>
      <c r="Z370" s="16"/>
      <c r="AA370" s="23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90"/>
      <c r="X371" s="90"/>
      <c r="Y371" s="90"/>
      <c r="Z371" s="16"/>
      <c r="AA371" s="23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90"/>
      <c r="X372" s="90"/>
      <c r="Y372" s="90"/>
      <c r="Z372" s="16"/>
      <c r="AA372" s="23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90"/>
      <c r="X373" s="90"/>
      <c r="Y373" s="90"/>
      <c r="Z373" s="16"/>
      <c r="AA373" s="23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90"/>
      <c r="X374" s="90"/>
      <c r="Y374" s="90"/>
      <c r="Z374" s="16"/>
      <c r="AA374" s="23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90"/>
      <c r="X375" s="90"/>
      <c r="Y375" s="90"/>
      <c r="Z375" s="16"/>
      <c r="AA375" s="23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90"/>
      <c r="X376" s="90"/>
      <c r="Y376" s="90"/>
      <c r="Z376" s="16"/>
      <c r="AA376" s="23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90"/>
      <c r="X377" s="90"/>
      <c r="Y377" s="90"/>
      <c r="Z377" s="16"/>
      <c r="AA377" s="23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90"/>
      <c r="X378" s="90"/>
      <c r="Y378" s="90"/>
      <c r="Z378" s="16"/>
      <c r="AA378" s="23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90"/>
      <c r="X379" s="90"/>
      <c r="Y379" s="90"/>
      <c r="Z379" s="16"/>
      <c r="AA379" s="23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90"/>
      <c r="X380" s="90"/>
      <c r="Y380" s="90"/>
      <c r="Z380" s="16"/>
      <c r="AA380" s="23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90"/>
      <c r="X381" s="90"/>
      <c r="Y381" s="90"/>
      <c r="Z381" s="16"/>
      <c r="AA381" s="23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90"/>
      <c r="X382" s="90"/>
      <c r="Y382" s="90"/>
      <c r="Z382" s="16"/>
      <c r="AA382" s="23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90"/>
      <c r="X383" s="90"/>
      <c r="Y383" s="90"/>
      <c r="Z383" s="16"/>
      <c r="AA383" s="23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90"/>
      <c r="X384" s="90"/>
      <c r="Y384" s="90"/>
      <c r="Z384" s="16"/>
      <c r="AA384" s="23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90"/>
      <c r="X385" s="90"/>
      <c r="Y385" s="90"/>
      <c r="Z385" s="16"/>
      <c r="AA385" s="23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90"/>
      <c r="X386" s="90"/>
      <c r="Y386" s="90"/>
      <c r="Z386" s="16"/>
      <c r="AA386" s="23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90"/>
      <c r="X387" s="90"/>
      <c r="Y387" s="90"/>
      <c r="Z387" s="16"/>
      <c r="AA387" s="23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90"/>
      <c r="X388" s="90"/>
      <c r="Y388" s="90"/>
      <c r="Z388" s="16"/>
      <c r="AA388" s="23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90"/>
      <c r="X389" s="90"/>
      <c r="Y389" s="90"/>
      <c r="Z389" s="16"/>
      <c r="AA389" s="23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90"/>
      <c r="X390" s="90"/>
      <c r="Y390" s="90"/>
      <c r="Z390" s="16"/>
      <c r="AA390" s="23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90"/>
      <c r="X391" s="90"/>
      <c r="Y391" s="90"/>
      <c r="Z391" s="16"/>
      <c r="AA391" s="23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90"/>
      <c r="X392" s="90"/>
      <c r="Y392" s="90"/>
      <c r="Z392" s="16"/>
      <c r="AA392" s="23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90"/>
      <c r="X393" s="90"/>
      <c r="Y393" s="90"/>
      <c r="Z393" s="16"/>
      <c r="AA393" s="23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90"/>
      <c r="X394" s="90"/>
      <c r="Y394" s="90"/>
      <c r="Z394" s="16"/>
      <c r="AA394" s="23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90"/>
      <c r="X395" s="90"/>
      <c r="Y395" s="90"/>
      <c r="Z395" s="16"/>
      <c r="AA395" s="23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90"/>
      <c r="X396" s="90"/>
      <c r="Y396" s="90"/>
      <c r="Z396" s="16"/>
      <c r="AA396" s="23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90"/>
      <c r="X397" s="90"/>
      <c r="Y397" s="90"/>
      <c r="Z397" s="16"/>
      <c r="AA397" s="23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90"/>
      <c r="X398" s="90"/>
      <c r="Y398" s="90"/>
      <c r="Z398" s="16"/>
      <c r="AA398" s="23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90"/>
      <c r="X399" s="90"/>
      <c r="Y399" s="90"/>
      <c r="Z399" s="16"/>
      <c r="AA399" s="23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90"/>
      <c r="X400" s="90"/>
      <c r="Y400" s="90"/>
      <c r="Z400" s="16"/>
      <c r="AA400" s="23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90"/>
      <c r="X401" s="90"/>
      <c r="Y401" s="90"/>
      <c r="Z401" s="16"/>
      <c r="AA401" s="23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90"/>
      <c r="X402" s="90"/>
      <c r="Y402" s="90"/>
      <c r="Z402" s="16"/>
      <c r="AA402" s="23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90"/>
      <c r="X403" s="90"/>
      <c r="Y403" s="90"/>
      <c r="Z403" s="16"/>
      <c r="AA403" s="23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90"/>
      <c r="X404" s="90"/>
      <c r="Y404" s="90"/>
      <c r="Z404" s="16"/>
      <c r="AA404" s="23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90"/>
      <c r="X405" s="90"/>
      <c r="Y405" s="90"/>
      <c r="Z405" s="16"/>
      <c r="AA405" s="23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90"/>
      <c r="X406" s="90"/>
      <c r="Y406" s="90"/>
      <c r="Z406" s="16"/>
      <c r="AA406" s="23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90"/>
      <c r="X407" s="90"/>
      <c r="Y407" s="90"/>
      <c r="Z407" s="16"/>
      <c r="AA407" s="23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90"/>
      <c r="X408" s="90"/>
      <c r="Y408" s="90"/>
      <c r="Z408" s="16"/>
      <c r="AA408" s="23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90"/>
      <c r="X409" s="90"/>
      <c r="Y409" s="90"/>
      <c r="Z409" s="16"/>
      <c r="AA409" s="23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90"/>
      <c r="X410" s="90"/>
      <c r="Y410" s="90"/>
      <c r="Z410" s="16"/>
      <c r="AA410" s="23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90"/>
      <c r="X411" s="90"/>
      <c r="Y411" s="90"/>
      <c r="Z411" s="16"/>
      <c r="AA411" s="23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90"/>
      <c r="X412" s="90"/>
      <c r="Y412" s="90"/>
      <c r="Z412" s="16"/>
      <c r="AA412" s="23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90"/>
      <c r="X413" s="90"/>
      <c r="Y413" s="90"/>
      <c r="Z413" s="16"/>
      <c r="AA413" s="23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90"/>
      <c r="X414" s="90"/>
      <c r="Y414" s="90"/>
      <c r="Z414" s="16"/>
      <c r="AA414" s="23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90"/>
      <c r="X415" s="90"/>
      <c r="Y415" s="90"/>
      <c r="Z415" s="16"/>
      <c r="AA415" s="23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90"/>
      <c r="X416" s="90"/>
      <c r="Y416" s="90"/>
      <c r="Z416" s="16"/>
      <c r="AA416" s="23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90"/>
      <c r="X417" s="90"/>
      <c r="Y417" s="90"/>
      <c r="Z417" s="16"/>
      <c r="AA417" s="23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90"/>
      <c r="X418" s="90"/>
      <c r="Y418" s="90"/>
      <c r="Z418" s="16"/>
      <c r="AA418" s="23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90"/>
      <c r="X419" s="90"/>
      <c r="Y419" s="90"/>
      <c r="Z419" s="16"/>
      <c r="AA419" s="23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90"/>
      <c r="X420" s="90"/>
      <c r="Y420" s="90"/>
      <c r="Z420" s="16"/>
      <c r="AA420" s="23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90"/>
      <c r="X421" s="90"/>
      <c r="Y421" s="90"/>
      <c r="Z421" s="16"/>
      <c r="AA421" s="23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90"/>
      <c r="X422" s="90"/>
      <c r="Y422" s="90"/>
      <c r="Z422" s="16"/>
      <c r="AA422" s="23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90"/>
      <c r="X423" s="90"/>
      <c r="Y423" s="90"/>
      <c r="Z423" s="16"/>
      <c r="AA423" s="23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90"/>
      <c r="X424" s="90"/>
      <c r="Y424" s="90"/>
      <c r="Z424" s="16"/>
      <c r="AA424" s="23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90"/>
      <c r="X425" s="90"/>
      <c r="Y425" s="90"/>
      <c r="Z425" s="16"/>
      <c r="AA425" s="23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90"/>
      <c r="X426" s="90"/>
      <c r="Y426" s="90"/>
      <c r="Z426" s="16"/>
      <c r="AA426" s="23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90"/>
      <c r="X427" s="90"/>
      <c r="Y427" s="90"/>
      <c r="Z427" s="16"/>
      <c r="AA427" s="23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90"/>
      <c r="X428" s="90"/>
      <c r="Y428" s="90"/>
      <c r="Z428" s="16"/>
      <c r="AA428" s="23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90"/>
      <c r="X429" s="90"/>
      <c r="Y429" s="90"/>
      <c r="Z429" s="16"/>
      <c r="AA429" s="23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90"/>
      <c r="X430" s="90"/>
      <c r="Y430" s="90"/>
      <c r="Z430" s="16"/>
      <c r="AA430" s="23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90"/>
      <c r="X431" s="90"/>
      <c r="Y431" s="90"/>
      <c r="Z431" s="16"/>
      <c r="AA431" s="23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90"/>
      <c r="X432" s="90"/>
      <c r="Y432" s="90"/>
      <c r="Z432" s="16"/>
      <c r="AA432" s="23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90"/>
      <c r="X433" s="90"/>
      <c r="Y433" s="90"/>
      <c r="Z433" s="16"/>
      <c r="AA433" s="23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90"/>
      <c r="X434" s="90"/>
      <c r="Y434" s="90"/>
      <c r="Z434" s="16"/>
      <c r="AA434" s="23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90"/>
      <c r="X435" s="90"/>
      <c r="Y435" s="90"/>
      <c r="Z435" s="16"/>
      <c r="AA435" s="23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90"/>
      <c r="X436" s="90"/>
      <c r="Y436" s="90"/>
      <c r="Z436" s="16"/>
      <c r="AA436" s="23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90"/>
      <c r="X437" s="90"/>
      <c r="Y437" s="90"/>
      <c r="Z437" s="16"/>
      <c r="AA437" s="23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90"/>
      <c r="X438" s="90"/>
      <c r="Y438" s="90"/>
      <c r="Z438" s="16"/>
      <c r="AA438" s="23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90"/>
      <c r="X439" s="90"/>
      <c r="Y439" s="90"/>
      <c r="Z439" s="16"/>
      <c r="AA439" s="23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90"/>
      <c r="X440" s="90"/>
      <c r="Y440" s="90"/>
      <c r="Z440" s="16"/>
      <c r="AA440" s="23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90"/>
      <c r="X441" s="90"/>
      <c r="Y441" s="90"/>
      <c r="Z441" s="16"/>
      <c r="AA441" s="23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90"/>
      <c r="X442" s="90"/>
      <c r="Y442" s="90"/>
      <c r="Z442" s="16"/>
      <c r="AA442" s="23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90"/>
      <c r="X443" s="90"/>
      <c r="Y443" s="90"/>
      <c r="Z443" s="16"/>
      <c r="AA443" s="23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90"/>
      <c r="X444" s="90"/>
      <c r="Y444" s="90"/>
      <c r="Z444" s="16"/>
      <c r="AA444" s="23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90"/>
      <c r="X445" s="90"/>
      <c r="Y445" s="90"/>
      <c r="Z445" s="16"/>
      <c r="AA445" s="23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90"/>
      <c r="X446" s="90"/>
      <c r="Y446" s="90"/>
      <c r="Z446" s="16"/>
      <c r="AA446" s="23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90"/>
      <c r="X447" s="90"/>
      <c r="Y447" s="90"/>
      <c r="Z447" s="16"/>
      <c r="AA447" s="23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90"/>
      <c r="X448" s="90"/>
      <c r="Y448" s="90"/>
      <c r="Z448" s="16"/>
      <c r="AA448" s="23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90"/>
      <c r="X449" s="90"/>
      <c r="Y449" s="90"/>
      <c r="Z449" s="16"/>
      <c r="AA449" s="23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90"/>
      <c r="X450" s="90"/>
      <c r="Y450" s="90"/>
      <c r="Z450" s="16"/>
      <c r="AA450" s="23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90"/>
      <c r="X451" s="90"/>
      <c r="Y451" s="90"/>
      <c r="Z451" s="16"/>
      <c r="AA451" s="23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90"/>
      <c r="X452" s="90"/>
      <c r="Y452" s="90"/>
      <c r="Z452" s="16"/>
      <c r="AA452" s="23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90"/>
      <c r="X453" s="90"/>
      <c r="Y453" s="90"/>
      <c r="Z453" s="16"/>
      <c r="AA453" s="23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90"/>
      <c r="X454" s="90"/>
      <c r="Y454" s="90"/>
      <c r="Z454" s="16"/>
      <c r="AA454" s="23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90"/>
      <c r="X455" s="90"/>
      <c r="Y455" s="90"/>
      <c r="Z455" s="16"/>
      <c r="AA455" s="23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90"/>
      <c r="X456" s="90"/>
      <c r="Y456" s="90"/>
      <c r="Z456" s="16"/>
      <c r="AA456" s="23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90"/>
      <c r="X457" s="90"/>
      <c r="Y457" s="90"/>
      <c r="Z457" s="16"/>
      <c r="AA457" s="23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90"/>
      <c r="X458" s="90"/>
      <c r="Y458" s="90"/>
      <c r="Z458" s="16"/>
      <c r="AA458" s="23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90"/>
      <c r="X459" s="90"/>
      <c r="Y459" s="90"/>
      <c r="Z459" s="16"/>
      <c r="AA459" s="23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90"/>
      <c r="X460" s="90"/>
      <c r="Y460" s="90"/>
      <c r="Z460" s="16"/>
      <c r="AA460" s="23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90"/>
      <c r="X461" s="90"/>
      <c r="Y461" s="90"/>
      <c r="Z461" s="16"/>
      <c r="AA461" s="23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90"/>
      <c r="X462" s="90"/>
      <c r="Y462" s="90"/>
      <c r="Z462" s="16"/>
      <c r="AA462" s="23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90"/>
      <c r="X463" s="90"/>
      <c r="Y463" s="90"/>
      <c r="Z463" s="16"/>
      <c r="AA463" s="23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90"/>
      <c r="X464" s="90"/>
      <c r="Y464" s="90"/>
      <c r="Z464" s="16"/>
      <c r="AA464" s="23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90"/>
      <c r="X465" s="90"/>
      <c r="Y465" s="90"/>
      <c r="Z465" s="16"/>
      <c r="AA465" s="23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90"/>
      <c r="X466" s="90"/>
      <c r="Y466" s="90"/>
      <c r="Z466" s="16"/>
      <c r="AA466" s="23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90"/>
      <c r="X467" s="90"/>
      <c r="Y467" s="90"/>
      <c r="Z467" s="16"/>
      <c r="AA467" s="23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90"/>
      <c r="X468" s="90"/>
      <c r="Y468" s="90"/>
      <c r="Z468" s="16"/>
      <c r="AA468" s="23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90"/>
      <c r="X469" s="90"/>
      <c r="Y469" s="90"/>
      <c r="Z469" s="16"/>
      <c r="AA469" s="23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90"/>
      <c r="X470" s="90"/>
      <c r="Y470" s="90"/>
      <c r="Z470" s="16"/>
      <c r="AA470" s="23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90"/>
      <c r="X471" s="90"/>
      <c r="Y471" s="90"/>
      <c r="Z471" s="16"/>
      <c r="AA471" s="23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90"/>
      <c r="X472" s="90"/>
      <c r="Y472" s="90"/>
      <c r="Z472" s="16"/>
      <c r="AA472" s="23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90"/>
      <c r="X473" s="90"/>
      <c r="Y473" s="90"/>
      <c r="Z473" s="16"/>
      <c r="AA473" s="23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90"/>
      <c r="X474" s="90"/>
      <c r="Y474" s="90"/>
      <c r="Z474" s="16"/>
      <c r="AA474" s="23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90"/>
      <c r="X475" s="90"/>
      <c r="Y475" s="90"/>
      <c r="Z475" s="16"/>
      <c r="AA475" s="23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90"/>
      <c r="X476" s="90"/>
      <c r="Y476" s="90"/>
      <c r="Z476" s="16"/>
      <c r="AA476" s="23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90"/>
      <c r="X477" s="90"/>
      <c r="Y477" s="90"/>
      <c r="Z477" s="16"/>
      <c r="AA477" s="23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90"/>
      <c r="X478" s="90"/>
      <c r="Y478" s="90"/>
      <c r="Z478" s="16"/>
      <c r="AA478" s="23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90"/>
      <c r="X479" s="90"/>
      <c r="Y479" s="90"/>
      <c r="Z479" s="16"/>
      <c r="AA479" s="23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90"/>
      <c r="X480" s="90"/>
      <c r="Y480" s="90"/>
      <c r="Z480" s="16"/>
      <c r="AA480" s="23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90"/>
      <c r="X481" s="90"/>
      <c r="Y481" s="90"/>
      <c r="Z481" s="16"/>
      <c r="AA481" s="23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90"/>
      <c r="X482" s="90"/>
      <c r="Y482" s="90"/>
      <c r="Z482" s="16"/>
      <c r="AA482" s="23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90"/>
      <c r="X483" s="90"/>
      <c r="Y483" s="90"/>
      <c r="Z483" s="16"/>
      <c r="AA483" s="23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90"/>
      <c r="X484" s="90"/>
      <c r="Y484" s="90"/>
      <c r="Z484" s="16"/>
      <c r="AA484" s="23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90"/>
      <c r="X485" s="90"/>
      <c r="Y485" s="90"/>
      <c r="Z485" s="16"/>
      <c r="AA485" s="23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90"/>
      <c r="X486" s="90"/>
      <c r="Y486" s="90"/>
      <c r="Z486" s="16"/>
      <c r="AA486" s="23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90"/>
      <c r="X487" s="90"/>
      <c r="Y487" s="90"/>
      <c r="Z487" s="16"/>
      <c r="AA487" s="23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90"/>
      <c r="X488" s="90"/>
      <c r="Y488" s="90"/>
      <c r="Z488" s="16"/>
      <c r="AA488" s="23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90"/>
      <c r="X489" s="90"/>
      <c r="Y489" s="90"/>
      <c r="Z489" s="16"/>
      <c r="AA489" s="23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90"/>
      <c r="X490" s="90"/>
      <c r="Y490" s="90"/>
      <c r="Z490" s="16"/>
      <c r="AA490" s="23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90"/>
      <c r="X491" s="90"/>
      <c r="Y491" s="90"/>
      <c r="Z491" s="16"/>
      <c r="AA491" s="23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90"/>
      <c r="X492" s="90"/>
      <c r="Y492" s="90"/>
      <c r="Z492" s="16"/>
      <c r="AA492" s="23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90"/>
      <c r="X493" s="90"/>
      <c r="Y493" s="90"/>
      <c r="Z493" s="16"/>
      <c r="AA493" s="23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90"/>
      <c r="X494" s="90"/>
      <c r="Y494" s="90"/>
      <c r="Z494" s="16"/>
      <c r="AA494" s="23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90"/>
      <c r="X495" s="90"/>
      <c r="Y495" s="90"/>
      <c r="Z495" s="16"/>
      <c r="AA495" s="23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90"/>
      <c r="X496" s="90"/>
      <c r="Y496" s="90"/>
      <c r="Z496" s="16"/>
      <c r="AA496" s="23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90"/>
      <c r="X497" s="90"/>
      <c r="Y497" s="90"/>
      <c r="Z497" s="16"/>
      <c r="AA497" s="23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90"/>
      <c r="X498" s="90"/>
      <c r="Y498" s="90"/>
      <c r="Z498" s="16"/>
      <c r="AA498" s="23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90"/>
      <c r="X499" s="90"/>
      <c r="Y499" s="90"/>
      <c r="Z499" s="16"/>
      <c r="AA499" s="23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90"/>
      <c r="X500" s="90"/>
      <c r="Y500" s="90"/>
      <c r="Z500" s="16"/>
      <c r="AA500" s="23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90"/>
      <c r="X501" s="90"/>
      <c r="Y501" s="90"/>
      <c r="Z501" s="16"/>
      <c r="AA501" s="23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90"/>
      <c r="X502" s="90"/>
      <c r="Y502" s="90"/>
      <c r="Z502" s="16"/>
      <c r="AA502" s="23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90"/>
      <c r="X503" s="90"/>
      <c r="Y503" s="90"/>
      <c r="Z503" s="16"/>
      <c r="AA503" s="23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90"/>
      <c r="X504" s="90"/>
      <c r="Y504" s="90"/>
      <c r="Z504" s="16"/>
      <c r="AA504" s="23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90"/>
      <c r="X505" s="90"/>
      <c r="Y505" s="90"/>
      <c r="Z505" s="16"/>
      <c r="AA505" s="23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90"/>
      <c r="X506" s="90"/>
      <c r="Y506" s="90"/>
      <c r="Z506" s="16"/>
      <c r="AA506" s="23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90"/>
      <c r="X507" s="90"/>
      <c r="Y507" s="90"/>
      <c r="Z507" s="16"/>
      <c r="AA507" s="23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90"/>
      <c r="X508" s="90"/>
      <c r="Y508" s="90"/>
      <c r="Z508" s="16"/>
      <c r="AA508" s="23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90"/>
      <c r="X509" s="90"/>
      <c r="Y509" s="90"/>
      <c r="Z509" s="16"/>
      <c r="AA509" s="23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90"/>
      <c r="X510" s="90"/>
      <c r="Y510" s="90"/>
      <c r="Z510" s="16"/>
      <c r="AA510" s="23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90"/>
      <c r="X511" s="90"/>
      <c r="Y511" s="90"/>
      <c r="Z511" s="16"/>
      <c r="AA511" s="23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90"/>
      <c r="X512" s="90"/>
      <c r="Y512" s="90"/>
      <c r="Z512" s="16"/>
      <c r="AA512" s="23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90"/>
      <c r="X513" s="90"/>
      <c r="Y513" s="90"/>
      <c r="Z513" s="16"/>
      <c r="AA513" s="23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90"/>
      <c r="X514" s="90"/>
      <c r="Y514" s="90"/>
      <c r="Z514" s="16"/>
      <c r="AA514" s="23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90"/>
      <c r="X515" s="90"/>
      <c r="Y515" s="90"/>
      <c r="Z515" s="16"/>
      <c r="AA515" s="23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90"/>
      <c r="X516" s="90"/>
      <c r="Y516" s="90"/>
      <c r="Z516" s="16"/>
      <c r="AA516" s="23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90"/>
      <c r="X517" s="90"/>
      <c r="Y517" s="90"/>
      <c r="Z517" s="16"/>
      <c r="AA517" s="23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90"/>
      <c r="X518" s="90"/>
      <c r="Y518" s="90"/>
      <c r="Z518" s="16"/>
      <c r="AA518" s="23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90"/>
      <c r="X519" s="90"/>
      <c r="Y519" s="90"/>
      <c r="Z519" s="16"/>
      <c r="AA519" s="23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90"/>
      <c r="X520" s="90"/>
      <c r="Y520" s="90"/>
      <c r="Z520" s="16"/>
      <c r="AA520" s="23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90"/>
      <c r="X521" s="90"/>
      <c r="Y521" s="90"/>
      <c r="Z521" s="16"/>
      <c r="AA521" s="23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90"/>
      <c r="X522" s="90"/>
      <c r="Y522" s="90"/>
      <c r="Z522" s="16"/>
      <c r="AA522" s="23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90"/>
      <c r="X523" s="90"/>
      <c r="Y523" s="90"/>
      <c r="Z523" s="16"/>
      <c r="AA523" s="23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90"/>
      <c r="X524" s="90"/>
      <c r="Y524" s="90"/>
      <c r="Z524" s="16"/>
      <c r="AA524" s="23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90"/>
      <c r="X525" s="90"/>
      <c r="Y525" s="90"/>
      <c r="Z525" s="16"/>
      <c r="AA525" s="23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90"/>
      <c r="X526" s="90"/>
      <c r="Y526" s="90"/>
      <c r="Z526" s="16"/>
      <c r="AA526" s="23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90"/>
      <c r="X527" s="90"/>
      <c r="Y527" s="90"/>
      <c r="Z527" s="16"/>
      <c r="AA527" s="23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90"/>
      <c r="X528" s="90"/>
      <c r="Y528" s="90"/>
      <c r="Z528" s="16"/>
      <c r="AA528" s="23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90"/>
      <c r="X529" s="90"/>
      <c r="Y529" s="90"/>
      <c r="Z529" s="16"/>
      <c r="AA529" s="23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90"/>
      <c r="X530" s="90"/>
      <c r="Y530" s="90"/>
      <c r="Z530" s="16"/>
      <c r="AA530" s="23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90"/>
      <c r="X531" s="90"/>
      <c r="Y531" s="90"/>
      <c r="Z531" s="16"/>
      <c r="AA531" s="23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90"/>
      <c r="X532" s="90"/>
      <c r="Y532" s="90"/>
      <c r="Z532" s="16"/>
      <c r="AA532" s="23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90"/>
      <c r="X533" s="90"/>
      <c r="Y533" s="90"/>
      <c r="Z533" s="16"/>
      <c r="AA533" s="23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90"/>
      <c r="X534" s="90"/>
      <c r="Y534" s="90"/>
      <c r="Z534" s="16"/>
      <c r="AA534" s="23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90"/>
      <c r="X535" s="90"/>
      <c r="Y535" s="90"/>
      <c r="Z535" s="16"/>
      <c r="AA535" s="23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90"/>
      <c r="X536" s="90"/>
      <c r="Y536" s="90"/>
      <c r="Z536" s="16"/>
      <c r="AA536" s="23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90"/>
      <c r="X537" s="90"/>
      <c r="Y537" s="90"/>
      <c r="Z537" s="16"/>
      <c r="AA537" s="23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90"/>
      <c r="X538" s="90"/>
      <c r="Y538" s="90"/>
      <c r="Z538" s="16"/>
      <c r="AA538" s="23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90"/>
      <c r="X539" s="90"/>
      <c r="Y539" s="90"/>
      <c r="Z539" s="16"/>
      <c r="AA539" s="23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90"/>
      <c r="X540" s="90"/>
      <c r="Y540" s="90"/>
      <c r="Z540" s="16"/>
      <c r="AA540" s="23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90"/>
      <c r="X541" s="90"/>
      <c r="Y541" s="90"/>
      <c r="Z541" s="16"/>
      <c r="AA541" s="23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90"/>
      <c r="X542" s="90"/>
      <c r="Y542" s="90"/>
      <c r="Z542" s="16"/>
      <c r="AA542" s="23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90"/>
      <c r="X543" s="90"/>
      <c r="Y543" s="90"/>
      <c r="Z543" s="16"/>
      <c r="AA543" s="23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90"/>
      <c r="X544" s="90"/>
      <c r="Y544" s="90"/>
      <c r="Z544" s="16"/>
      <c r="AA544" s="23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90"/>
      <c r="X545" s="90"/>
      <c r="Y545" s="90"/>
      <c r="Z545" s="16"/>
      <c r="AA545" s="23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90"/>
      <c r="X546" s="90"/>
      <c r="Y546" s="90"/>
      <c r="Z546" s="16"/>
      <c r="AA546" s="23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90"/>
      <c r="X547" s="90"/>
      <c r="Y547" s="90"/>
      <c r="Z547" s="16"/>
      <c r="AA547" s="23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90"/>
      <c r="X548" s="90"/>
      <c r="Y548" s="90"/>
      <c r="Z548" s="16"/>
      <c r="AA548" s="23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90"/>
      <c r="X549" s="90"/>
      <c r="Y549" s="90"/>
      <c r="Z549" s="16"/>
      <c r="AA549" s="23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90"/>
      <c r="X550" s="90"/>
      <c r="Y550" s="90"/>
      <c r="Z550" s="16"/>
      <c r="AA550" s="23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90"/>
      <c r="X551" s="90"/>
      <c r="Y551" s="90"/>
      <c r="Z551" s="16"/>
      <c r="AA551" s="23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90"/>
      <c r="X552" s="90"/>
      <c r="Y552" s="90"/>
      <c r="Z552" s="16"/>
      <c r="AA552" s="23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90"/>
      <c r="X553" s="90"/>
      <c r="Y553" s="90"/>
      <c r="Z553" s="16"/>
      <c r="AA553" s="23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90"/>
      <c r="X554" s="90"/>
      <c r="Y554" s="90"/>
      <c r="Z554" s="16"/>
      <c r="AA554" s="23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90"/>
      <c r="X555" s="90"/>
      <c r="Y555" s="90"/>
      <c r="Z555" s="16"/>
      <c r="AA555" s="23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90"/>
      <c r="X556" s="90"/>
      <c r="Y556" s="90"/>
      <c r="Z556" s="16"/>
      <c r="AA556" s="23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90"/>
      <c r="X557" s="90"/>
      <c r="Y557" s="90"/>
      <c r="Z557" s="16"/>
      <c r="AA557" s="23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90"/>
      <c r="X558" s="90"/>
      <c r="Y558" s="90"/>
      <c r="Z558" s="16"/>
      <c r="AA558" s="23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90"/>
      <c r="X559" s="90"/>
      <c r="Y559" s="90"/>
      <c r="Z559" s="16"/>
      <c r="AA559" s="23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90"/>
      <c r="X560" s="90"/>
      <c r="Y560" s="90"/>
      <c r="Z560" s="16"/>
      <c r="AA560" s="23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90"/>
      <c r="X561" s="90"/>
      <c r="Y561" s="90"/>
      <c r="Z561" s="16"/>
      <c r="AA561" s="23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90"/>
      <c r="X562" s="90"/>
      <c r="Y562" s="90"/>
      <c r="Z562" s="16"/>
      <c r="AA562" s="23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90"/>
      <c r="X563" s="90"/>
      <c r="Y563" s="90"/>
      <c r="Z563" s="16"/>
      <c r="AA563" s="23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90"/>
      <c r="X564" s="90"/>
      <c r="Y564" s="90"/>
      <c r="Z564" s="16"/>
      <c r="AA564" s="23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90"/>
      <c r="X565" s="90"/>
      <c r="Y565" s="90"/>
      <c r="Z565" s="16"/>
      <c r="AA565" s="23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90"/>
      <c r="X566" s="90"/>
      <c r="Y566" s="90"/>
      <c r="Z566" s="16"/>
      <c r="AA566" s="23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90"/>
      <c r="X567" s="90"/>
      <c r="Y567" s="90"/>
      <c r="Z567" s="16"/>
      <c r="AA567" s="23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90"/>
      <c r="X568" s="90"/>
      <c r="Y568" s="90"/>
      <c r="Z568" s="16"/>
      <c r="AA568" s="23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90"/>
      <c r="X569" s="90"/>
      <c r="Y569" s="90"/>
      <c r="Z569" s="16"/>
      <c r="AA569" s="23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90"/>
      <c r="X570" s="90"/>
      <c r="Y570" s="90"/>
      <c r="Z570" s="16"/>
      <c r="AA570" s="23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90"/>
      <c r="X571" s="90"/>
      <c r="Y571" s="90"/>
      <c r="Z571" s="16"/>
      <c r="AA571" s="23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90"/>
      <c r="X572" s="90"/>
      <c r="Y572" s="90"/>
      <c r="Z572" s="16"/>
      <c r="AA572" s="23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90"/>
      <c r="X573" s="90"/>
      <c r="Y573" s="90"/>
      <c r="Z573" s="16"/>
      <c r="AA573" s="23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90"/>
      <c r="X574" s="90"/>
      <c r="Y574" s="90"/>
      <c r="Z574" s="16"/>
      <c r="AA574" s="23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90"/>
      <c r="X575" s="90"/>
      <c r="Y575" s="90"/>
      <c r="Z575" s="16"/>
      <c r="AA575" s="23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90"/>
      <c r="X576" s="90"/>
      <c r="Y576" s="90"/>
      <c r="Z576" s="16"/>
      <c r="AA576" s="23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90"/>
      <c r="X577" s="90"/>
      <c r="Y577" s="90"/>
      <c r="Z577" s="16"/>
      <c r="AA577" s="23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90"/>
      <c r="X578" s="90"/>
      <c r="Y578" s="90"/>
      <c r="Z578" s="16"/>
      <c r="AA578" s="23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90"/>
      <c r="X579" s="90"/>
      <c r="Y579" s="90"/>
      <c r="Z579" s="16"/>
      <c r="AA579" s="23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90"/>
      <c r="X580" s="90"/>
      <c r="Y580" s="90"/>
      <c r="Z580" s="16"/>
      <c r="AA580" s="23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90"/>
      <c r="X581" s="90"/>
      <c r="Y581" s="90"/>
      <c r="Z581" s="16"/>
      <c r="AA581" s="23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90"/>
      <c r="X582" s="90"/>
      <c r="Y582" s="90"/>
      <c r="Z582" s="16"/>
      <c r="AA582" s="23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90"/>
      <c r="X583" s="90"/>
      <c r="Y583" s="90"/>
      <c r="Z583" s="16"/>
      <c r="AA583" s="23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90"/>
      <c r="X584" s="90"/>
      <c r="Y584" s="90"/>
      <c r="Z584" s="16"/>
      <c r="AA584" s="23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90"/>
      <c r="X585" s="90"/>
      <c r="Y585" s="90"/>
      <c r="Z585" s="16"/>
      <c r="AA585" s="23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90"/>
      <c r="X586" s="90"/>
      <c r="Y586" s="90"/>
      <c r="Z586" s="16"/>
      <c r="AA586" s="23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90"/>
      <c r="X587" s="90"/>
      <c r="Y587" s="90"/>
      <c r="Z587" s="16"/>
      <c r="AA587" s="23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90"/>
      <c r="X588" s="90"/>
      <c r="Y588" s="90"/>
      <c r="Z588" s="16"/>
      <c r="AA588" s="23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90"/>
      <c r="X589" s="90"/>
      <c r="Y589" s="90"/>
      <c r="Z589" s="16"/>
      <c r="AA589" s="23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90"/>
      <c r="X590" s="90"/>
      <c r="Y590" s="90"/>
      <c r="Z590" s="16"/>
      <c r="AA590" s="23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90"/>
      <c r="X591" s="90"/>
      <c r="Y591" s="90"/>
      <c r="Z591" s="16"/>
      <c r="AA591" s="23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90"/>
      <c r="X592" s="90"/>
      <c r="Y592" s="90"/>
      <c r="Z592" s="16"/>
      <c r="AA592" s="23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90"/>
      <c r="X593" s="90"/>
      <c r="Y593" s="90"/>
      <c r="Z593" s="16"/>
      <c r="AA593" s="23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90"/>
      <c r="X594" s="90"/>
      <c r="Y594" s="90"/>
      <c r="Z594" s="16"/>
      <c r="AA594" s="23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90"/>
      <c r="X595" s="90"/>
      <c r="Y595" s="90"/>
      <c r="Z595" s="16"/>
      <c r="AA595" s="23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90"/>
      <c r="X596" s="90"/>
      <c r="Y596" s="90"/>
      <c r="Z596" s="16"/>
      <c r="AA596" s="23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90"/>
      <c r="X597" s="90"/>
      <c r="Y597" s="90"/>
      <c r="Z597" s="16"/>
      <c r="AA597" s="23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90"/>
      <c r="X598" s="90"/>
      <c r="Y598" s="90"/>
      <c r="Z598" s="16"/>
      <c r="AA598" s="23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90"/>
      <c r="X599" s="90"/>
      <c r="Y599" s="90"/>
      <c r="Z599" s="16"/>
      <c r="AA599" s="23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90"/>
      <c r="X600" s="90"/>
      <c r="Y600" s="90"/>
      <c r="Z600" s="16"/>
      <c r="AA600" s="23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90"/>
      <c r="X601" s="90"/>
      <c r="Y601" s="90"/>
      <c r="Z601" s="16"/>
      <c r="AA601" s="23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90"/>
      <c r="X602" s="90"/>
      <c r="Y602" s="90"/>
      <c r="Z602" s="16"/>
      <c r="AA602" s="23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90"/>
      <c r="X603" s="90"/>
      <c r="Y603" s="90"/>
      <c r="Z603" s="16"/>
      <c r="AA603" s="23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90"/>
      <c r="X604" s="90"/>
      <c r="Y604" s="90"/>
      <c r="Z604" s="16"/>
      <c r="AA604" s="23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90"/>
      <c r="X605" s="90"/>
      <c r="Y605" s="90"/>
      <c r="Z605" s="16"/>
      <c r="AA605" s="23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90"/>
      <c r="X606" s="90"/>
      <c r="Y606" s="90"/>
      <c r="Z606" s="16"/>
      <c r="AA606" s="23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90"/>
      <c r="X607" s="90"/>
      <c r="Y607" s="90"/>
      <c r="Z607" s="16"/>
      <c r="AA607" s="23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90"/>
      <c r="X608" s="90"/>
      <c r="Y608" s="90"/>
      <c r="Z608" s="16"/>
      <c r="AA608" s="23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90"/>
      <c r="X609" s="90"/>
      <c r="Y609" s="90"/>
      <c r="Z609" s="16"/>
      <c r="AA609" s="23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90"/>
      <c r="X610" s="90"/>
      <c r="Y610" s="90"/>
      <c r="Z610" s="16"/>
      <c r="AA610" s="23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90"/>
      <c r="X611" s="90"/>
      <c r="Y611" s="90"/>
      <c r="Z611" s="16"/>
      <c r="AA611" s="23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90"/>
      <c r="X612" s="90"/>
      <c r="Y612" s="90"/>
      <c r="Z612" s="16"/>
      <c r="AA612" s="23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90"/>
      <c r="X613" s="90"/>
      <c r="Y613" s="90"/>
      <c r="Z613" s="16"/>
      <c r="AA613" s="23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90"/>
      <c r="X614" s="90"/>
      <c r="Y614" s="90"/>
      <c r="Z614" s="16"/>
      <c r="AA614" s="23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90"/>
      <c r="X615" s="90"/>
      <c r="Y615" s="90"/>
      <c r="Z615" s="16"/>
      <c r="AA615" s="23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90"/>
      <c r="X616" s="90"/>
      <c r="Y616" s="90"/>
      <c r="Z616" s="16"/>
      <c r="AA616" s="23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90"/>
      <c r="X617" s="90"/>
      <c r="Y617" s="90"/>
      <c r="Z617" s="16"/>
      <c r="AA617" s="23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90"/>
      <c r="X618" s="90"/>
      <c r="Y618" s="90"/>
      <c r="Z618" s="16"/>
      <c r="AA618" s="23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90"/>
      <c r="X619" s="90"/>
      <c r="Y619" s="90"/>
      <c r="Z619" s="16"/>
      <c r="AA619" s="23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90"/>
      <c r="X620" s="90"/>
      <c r="Y620" s="90"/>
      <c r="Z620" s="16"/>
      <c r="AA620" s="23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90"/>
      <c r="X621" s="90"/>
      <c r="Y621" s="90"/>
      <c r="Z621" s="16"/>
      <c r="AA621" s="23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90"/>
      <c r="X622" s="90"/>
      <c r="Y622" s="90"/>
      <c r="Z622" s="16"/>
      <c r="AA622" s="23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90"/>
      <c r="X623" s="90"/>
      <c r="Y623" s="90"/>
      <c r="Z623" s="16"/>
      <c r="AA623" s="23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90"/>
      <c r="X624" s="90"/>
      <c r="Y624" s="90"/>
      <c r="Z624" s="16"/>
      <c r="AA624" s="23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90"/>
      <c r="X625" s="90"/>
      <c r="Y625" s="90"/>
      <c r="Z625" s="16"/>
      <c r="AA625" s="23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90"/>
      <c r="X626" s="90"/>
      <c r="Y626" s="90"/>
      <c r="Z626" s="16"/>
      <c r="AA626" s="23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90"/>
      <c r="X627" s="90"/>
      <c r="Y627" s="90"/>
      <c r="Z627" s="16"/>
      <c r="AA627" s="23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90"/>
      <c r="X628" s="90"/>
      <c r="Y628" s="90"/>
      <c r="Z628" s="16"/>
      <c r="AA628" s="23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90"/>
      <c r="X629" s="90"/>
      <c r="Y629" s="90"/>
      <c r="Z629" s="16"/>
      <c r="AA629" s="23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90"/>
      <c r="X630" s="90"/>
      <c r="Y630" s="90"/>
      <c r="Z630" s="16"/>
      <c r="AA630" s="23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90"/>
      <c r="X631" s="90"/>
      <c r="Y631" s="90"/>
      <c r="Z631" s="16"/>
      <c r="AA631" s="23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90"/>
      <c r="X632" s="90"/>
      <c r="Y632" s="90"/>
      <c r="Z632" s="16"/>
      <c r="AA632" s="23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90"/>
      <c r="X633" s="90"/>
      <c r="Y633" s="90"/>
      <c r="Z633" s="16"/>
      <c r="AA633" s="23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90"/>
      <c r="X634" s="90"/>
      <c r="Y634" s="90"/>
      <c r="Z634" s="16"/>
      <c r="AA634" s="23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90"/>
      <c r="X635" s="90"/>
      <c r="Y635" s="90"/>
      <c r="Z635" s="16"/>
      <c r="AA635" s="23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90"/>
      <c r="X636" s="90"/>
      <c r="Y636" s="90"/>
      <c r="Z636" s="16"/>
      <c r="AA636" s="23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90"/>
      <c r="X637" s="90"/>
      <c r="Y637" s="90"/>
      <c r="Z637" s="16"/>
      <c r="AA637" s="23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90"/>
      <c r="X638" s="90"/>
      <c r="Y638" s="90"/>
      <c r="Z638" s="16"/>
      <c r="AA638" s="23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90"/>
      <c r="X639" s="90"/>
      <c r="Y639" s="90"/>
      <c r="Z639" s="16"/>
      <c r="AA639" s="23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90"/>
      <c r="X640" s="90"/>
      <c r="Y640" s="90"/>
      <c r="Z640" s="16"/>
      <c r="AA640" s="23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90"/>
      <c r="X641" s="90"/>
      <c r="Y641" s="90"/>
      <c r="Z641" s="16"/>
      <c r="AA641" s="23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90"/>
      <c r="X642" s="90"/>
      <c r="Y642" s="90"/>
      <c r="Z642" s="16"/>
      <c r="AA642" s="23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90"/>
      <c r="X643" s="90"/>
      <c r="Y643" s="90"/>
      <c r="Z643" s="16"/>
      <c r="AA643" s="23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90"/>
      <c r="X644" s="90"/>
      <c r="Y644" s="90"/>
      <c r="Z644" s="16"/>
      <c r="AA644" s="23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90"/>
      <c r="X645" s="90"/>
      <c r="Y645" s="90"/>
      <c r="Z645" s="16"/>
      <c r="AA645" s="23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90"/>
      <c r="X646" s="90"/>
      <c r="Y646" s="90"/>
      <c r="Z646" s="16"/>
      <c r="AA646" s="23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90"/>
      <c r="X647" s="90"/>
      <c r="Y647" s="90"/>
      <c r="Z647" s="16"/>
      <c r="AA647" s="23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90"/>
      <c r="X648" s="90"/>
      <c r="Y648" s="90"/>
      <c r="Z648" s="16"/>
      <c r="AA648" s="23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90"/>
      <c r="X649" s="90"/>
      <c r="Y649" s="90"/>
      <c r="Z649" s="16"/>
      <c r="AA649" s="23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90"/>
      <c r="X650" s="90"/>
      <c r="Y650" s="90"/>
      <c r="Z650" s="16"/>
      <c r="AA650" s="23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90"/>
      <c r="X651" s="90"/>
      <c r="Y651" s="90"/>
      <c r="Z651" s="16"/>
      <c r="AA651" s="23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90"/>
      <c r="X652" s="90"/>
      <c r="Y652" s="90"/>
      <c r="Z652" s="16"/>
      <c r="AA652" s="23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90"/>
      <c r="X653" s="90"/>
      <c r="Y653" s="90"/>
      <c r="Z653" s="16"/>
      <c r="AA653" s="23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90"/>
      <c r="X654" s="90"/>
      <c r="Y654" s="90"/>
      <c r="Z654" s="16"/>
      <c r="AA654" s="23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90"/>
      <c r="X655" s="90"/>
      <c r="Y655" s="90"/>
      <c r="Z655" s="16"/>
      <c r="AA655" s="23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90"/>
      <c r="X656" s="90"/>
      <c r="Y656" s="90"/>
      <c r="Z656" s="16"/>
      <c r="AA656" s="23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90"/>
      <c r="X657" s="90"/>
      <c r="Y657" s="90"/>
      <c r="Z657" s="16"/>
      <c r="AA657" s="23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90"/>
      <c r="X658" s="90"/>
      <c r="Y658" s="90"/>
      <c r="Z658" s="16"/>
      <c r="AA658" s="23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90"/>
      <c r="X659" s="90"/>
      <c r="Y659" s="90"/>
      <c r="Z659" s="16"/>
      <c r="AA659" s="23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90"/>
      <c r="X660" s="90"/>
      <c r="Y660" s="90"/>
      <c r="Z660" s="16"/>
      <c r="AA660" s="23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90"/>
      <c r="X661" s="90"/>
      <c r="Y661" s="90"/>
      <c r="Z661" s="16"/>
      <c r="AA661" s="23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90"/>
      <c r="X662" s="90"/>
      <c r="Y662" s="90"/>
      <c r="Z662" s="16"/>
      <c r="AA662" s="23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90"/>
      <c r="X663" s="90"/>
      <c r="Y663" s="90"/>
      <c r="Z663" s="16"/>
      <c r="AA663" s="23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90"/>
      <c r="X664" s="90"/>
      <c r="Y664" s="90"/>
      <c r="Z664" s="16"/>
      <c r="AA664" s="23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90"/>
      <c r="X665" s="90"/>
      <c r="Y665" s="90"/>
      <c r="Z665" s="16"/>
      <c r="AA665" s="23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90"/>
      <c r="X666" s="90"/>
      <c r="Y666" s="90"/>
      <c r="Z666" s="16"/>
      <c r="AA666" s="23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90"/>
      <c r="X667" s="90"/>
      <c r="Y667" s="90"/>
      <c r="Z667" s="16"/>
      <c r="AA667" s="23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90"/>
      <c r="X668" s="90"/>
      <c r="Y668" s="90"/>
      <c r="Z668" s="16"/>
      <c r="AA668" s="23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90"/>
      <c r="X669" s="90"/>
      <c r="Y669" s="90"/>
      <c r="Z669" s="16"/>
      <c r="AA669" s="23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90"/>
      <c r="X670" s="90"/>
      <c r="Y670" s="90"/>
      <c r="Z670" s="16"/>
      <c r="AA670" s="23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90"/>
      <c r="X671" s="90"/>
      <c r="Y671" s="90"/>
      <c r="Z671" s="16"/>
      <c r="AA671" s="23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90"/>
      <c r="X672" s="90"/>
      <c r="Y672" s="90"/>
      <c r="Z672" s="16"/>
      <c r="AA672" s="23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90"/>
      <c r="X673" s="90"/>
      <c r="Y673" s="90"/>
      <c r="Z673" s="16"/>
      <c r="AA673" s="23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90"/>
      <c r="X674" s="90"/>
      <c r="Y674" s="90"/>
      <c r="Z674" s="16"/>
      <c r="AA674" s="23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90"/>
      <c r="X675" s="90"/>
      <c r="Y675" s="90"/>
      <c r="Z675" s="16"/>
      <c r="AA675" s="23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90"/>
      <c r="X676" s="90"/>
      <c r="Y676" s="90"/>
      <c r="Z676" s="16"/>
      <c r="AA676" s="23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90"/>
      <c r="X677" s="90"/>
      <c r="Y677" s="90"/>
      <c r="Z677" s="16"/>
      <c r="AA677" s="23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90"/>
      <c r="X678" s="90"/>
      <c r="Y678" s="90"/>
      <c r="Z678" s="16"/>
      <c r="AA678" s="23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90"/>
      <c r="X679" s="90"/>
      <c r="Y679" s="90"/>
      <c r="Z679" s="16"/>
      <c r="AA679" s="23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90"/>
      <c r="X680" s="90"/>
      <c r="Y680" s="90"/>
      <c r="Z680" s="16"/>
      <c r="AA680" s="23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90"/>
      <c r="X681" s="90"/>
      <c r="Y681" s="90"/>
      <c r="Z681" s="16"/>
      <c r="AA681" s="23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90"/>
      <c r="X682" s="90"/>
      <c r="Y682" s="90"/>
      <c r="Z682" s="16"/>
      <c r="AA682" s="23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90"/>
      <c r="X683" s="90"/>
      <c r="Y683" s="90"/>
      <c r="Z683" s="16"/>
      <c r="AA683" s="23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90"/>
      <c r="X684" s="90"/>
      <c r="Y684" s="90"/>
      <c r="Z684" s="16"/>
      <c r="AA684" s="23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90"/>
      <c r="X685" s="90"/>
      <c r="Y685" s="90"/>
      <c r="Z685" s="16"/>
      <c r="AA685" s="23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90"/>
      <c r="X686" s="90"/>
      <c r="Y686" s="90"/>
      <c r="Z686" s="16"/>
      <c r="AA686" s="23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90"/>
      <c r="X687" s="90"/>
      <c r="Y687" s="90"/>
      <c r="Z687" s="16"/>
      <c r="AA687" s="23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90"/>
      <c r="X688" s="90"/>
      <c r="Y688" s="90"/>
      <c r="Z688" s="16"/>
      <c r="AA688" s="23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90"/>
      <c r="X689" s="90"/>
      <c r="Y689" s="90"/>
      <c r="Z689" s="16"/>
      <c r="AA689" s="23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90"/>
      <c r="X690" s="90"/>
      <c r="Y690" s="90"/>
      <c r="Z690" s="16"/>
      <c r="AA690" s="23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90"/>
      <c r="X691" s="90"/>
      <c r="Y691" s="90"/>
      <c r="Z691" s="16"/>
      <c r="AA691" s="23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90"/>
      <c r="X692" s="90"/>
      <c r="Y692" s="90"/>
      <c r="Z692" s="16"/>
      <c r="AA692" s="23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90"/>
      <c r="X693" s="90"/>
      <c r="Y693" s="90"/>
      <c r="Z693" s="16"/>
      <c r="AA693" s="23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90"/>
      <c r="X694" s="90"/>
      <c r="Y694" s="90"/>
      <c r="Z694" s="16"/>
      <c r="AA694" s="23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90"/>
      <c r="X695" s="90"/>
      <c r="Y695" s="90"/>
      <c r="Z695" s="16"/>
      <c r="AA695" s="23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90"/>
      <c r="X696" s="90"/>
      <c r="Y696" s="90"/>
      <c r="Z696" s="16"/>
      <c r="AA696" s="23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90"/>
      <c r="X697" s="90"/>
      <c r="Y697" s="90"/>
      <c r="Z697" s="16"/>
      <c r="AA697" s="23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90"/>
      <c r="X698" s="90"/>
      <c r="Y698" s="90"/>
      <c r="Z698" s="16"/>
      <c r="AA698" s="23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90"/>
      <c r="X699" s="90"/>
      <c r="Y699" s="90"/>
      <c r="Z699" s="16"/>
      <c r="AA699" s="23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90"/>
      <c r="X700" s="90"/>
      <c r="Y700" s="90"/>
      <c r="Z700" s="16"/>
      <c r="AA700" s="23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90"/>
      <c r="X701" s="90"/>
      <c r="Y701" s="90"/>
      <c r="Z701" s="16"/>
      <c r="AA701" s="23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90"/>
      <c r="X702" s="90"/>
      <c r="Y702" s="90"/>
      <c r="Z702" s="16"/>
      <c r="AA702" s="23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90"/>
      <c r="X703" s="90"/>
      <c r="Y703" s="90"/>
      <c r="Z703" s="16"/>
      <c r="AA703" s="23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90"/>
      <c r="X704" s="90"/>
      <c r="Y704" s="90"/>
      <c r="Z704" s="16"/>
      <c r="AA704" s="23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90"/>
      <c r="X705" s="90"/>
      <c r="Y705" s="90"/>
      <c r="Z705" s="16"/>
      <c r="AA705" s="23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90"/>
      <c r="X706" s="90"/>
      <c r="Y706" s="90"/>
      <c r="Z706" s="16"/>
      <c r="AA706" s="23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90"/>
      <c r="X707" s="90"/>
      <c r="Y707" s="90"/>
      <c r="Z707" s="16"/>
      <c r="AA707" s="23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90"/>
      <c r="X708" s="90"/>
      <c r="Y708" s="90"/>
      <c r="Z708" s="16"/>
      <c r="AA708" s="23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90"/>
      <c r="X709" s="90"/>
      <c r="Y709" s="90"/>
      <c r="Z709" s="16"/>
      <c r="AA709" s="23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90"/>
      <c r="X710" s="90"/>
      <c r="Y710" s="90"/>
      <c r="Z710" s="16"/>
      <c r="AA710" s="23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90"/>
      <c r="X711" s="90"/>
      <c r="Y711" s="90"/>
      <c r="Z711" s="16"/>
      <c r="AA711" s="23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90"/>
      <c r="X712" s="90"/>
      <c r="Y712" s="90"/>
      <c r="Z712" s="16"/>
      <c r="AA712" s="23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90"/>
      <c r="X713" s="90"/>
      <c r="Y713" s="90"/>
      <c r="Z713" s="16"/>
      <c r="AA713" s="23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90"/>
      <c r="X714" s="90"/>
      <c r="Y714" s="90"/>
      <c r="Z714" s="16"/>
      <c r="AA714" s="23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90"/>
      <c r="X715" s="90"/>
      <c r="Y715" s="90"/>
      <c r="Z715" s="16"/>
      <c r="AA715" s="23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90"/>
      <c r="X716" s="90"/>
      <c r="Y716" s="90"/>
      <c r="Z716" s="16"/>
      <c r="AA716" s="23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90"/>
      <c r="X717" s="90"/>
      <c r="Y717" s="90"/>
      <c r="Z717" s="16"/>
      <c r="AA717" s="23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90"/>
      <c r="X718" s="90"/>
      <c r="Y718" s="90"/>
      <c r="Z718" s="16"/>
      <c r="AA718" s="23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90"/>
      <c r="X719" s="90"/>
      <c r="Y719" s="90"/>
      <c r="Z719" s="16"/>
      <c r="AA719" s="23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90"/>
      <c r="X720" s="90"/>
      <c r="Y720" s="90"/>
      <c r="Z720" s="16"/>
      <c r="AA720" s="23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90"/>
      <c r="X721" s="90"/>
      <c r="Y721" s="90"/>
      <c r="Z721" s="16"/>
      <c r="AA721" s="23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90"/>
      <c r="X722" s="90"/>
      <c r="Y722" s="90"/>
      <c r="Z722" s="16"/>
      <c r="AA722" s="23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90"/>
      <c r="X723" s="90"/>
      <c r="Y723" s="90"/>
      <c r="Z723" s="16"/>
      <c r="AA723" s="23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90"/>
      <c r="X724" s="90"/>
      <c r="Y724" s="90"/>
      <c r="Z724" s="16"/>
      <c r="AA724" s="23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90"/>
      <c r="X725" s="90"/>
      <c r="Y725" s="90"/>
      <c r="Z725" s="16"/>
      <c r="AA725" s="23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90"/>
      <c r="X726" s="90"/>
      <c r="Y726" s="90"/>
      <c r="Z726" s="16"/>
      <c r="AA726" s="23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90"/>
      <c r="X727" s="90"/>
      <c r="Y727" s="90"/>
      <c r="Z727" s="16"/>
      <c r="AA727" s="23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90"/>
      <c r="X728" s="90"/>
      <c r="Y728" s="90"/>
      <c r="Z728" s="16"/>
      <c r="AA728" s="23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90"/>
      <c r="X729" s="90"/>
      <c r="Y729" s="90"/>
      <c r="Z729" s="16"/>
      <c r="AA729" s="23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90"/>
      <c r="X730" s="90"/>
      <c r="Y730" s="90"/>
      <c r="Z730" s="16"/>
      <c r="AA730" s="23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90"/>
      <c r="X731" s="90"/>
      <c r="Y731" s="90"/>
      <c r="Z731" s="16"/>
      <c r="AA731" s="23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90"/>
      <c r="X732" s="90"/>
      <c r="Y732" s="90"/>
      <c r="Z732" s="16"/>
      <c r="AA732" s="23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90"/>
      <c r="X733" s="90"/>
      <c r="Y733" s="90"/>
      <c r="Z733" s="16"/>
      <c r="AA733" s="23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90"/>
      <c r="X734" s="90"/>
      <c r="Y734" s="90"/>
      <c r="Z734" s="16"/>
      <c r="AA734" s="23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90"/>
      <c r="X735" s="90"/>
      <c r="Y735" s="90"/>
      <c r="Z735" s="16"/>
      <c r="AA735" s="23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90"/>
      <c r="X736" s="90"/>
      <c r="Y736" s="90"/>
      <c r="Z736" s="16"/>
      <c r="AA736" s="23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90"/>
      <c r="X737" s="90"/>
      <c r="Y737" s="90"/>
      <c r="Z737" s="16"/>
      <c r="AA737" s="23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90"/>
      <c r="X738" s="90"/>
      <c r="Y738" s="90"/>
      <c r="Z738" s="16"/>
      <c r="AA738" s="23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90"/>
      <c r="X739" s="90"/>
      <c r="Y739" s="90"/>
      <c r="Z739" s="16"/>
      <c r="AA739" s="23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90"/>
      <c r="X740" s="90"/>
      <c r="Y740" s="90"/>
      <c r="Z740" s="16"/>
      <c r="AA740" s="23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90"/>
      <c r="X741" s="90"/>
      <c r="Y741" s="90"/>
      <c r="Z741" s="16"/>
      <c r="AA741" s="23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90"/>
      <c r="X742" s="90"/>
      <c r="Y742" s="90"/>
      <c r="Z742" s="16"/>
      <c r="AA742" s="23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90"/>
      <c r="X743" s="90"/>
      <c r="Y743" s="90"/>
      <c r="Z743" s="16"/>
      <c r="AA743" s="23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90"/>
      <c r="X744" s="90"/>
      <c r="Y744" s="90"/>
      <c r="Z744" s="16"/>
      <c r="AA744" s="23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90"/>
      <c r="X745" s="90"/>
      <c r="Y745" s="90"/>
      <c r="Z745" s="16"/>
      <c r="AA745" s="23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90"/>
      <c r="X746" s="90"/>
      <c r="Y746" s="90"/>
      <c r="Z746" s="16"/>
      <c r="AA746" s="23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90"/>
      <c r="X747" s="90"/>
      <c r="Y747" s="90"/>
      <c r="Z747" s="16"/>
      <c r="AA747" s="23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90"/>
      <c r="X748" s="90"/>
      <c r="Y748" s="90"/>
      <c r="Z748" s="16"/>
      <c r="AA748" s="23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90"/>
      <c r="X749" s="90"/>
      <c r="Y749" s="90"/>
      <c r="Z749" s="16"/>
      <c r="AA749" s="23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90"/>
      <c r="X750" s="90"/>
      <c r="Y750" s="90"/>
      <c r="Z750" s="16"/>
      <c r="AA750" s="23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90"/>
      <c r="X751" s="90"/>
      <c r="Y751" s="90"/>
      <c r="Z751" s="16"/>
      <c r="AA751" s="23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90"/>
      <c r="X752" s="90"/>
      <c r="Y752" s="90"/>
      <c r="Z752" s="16"/>
      <c r="AA752" s="23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90"/>
      <c r="X753" s="90"/>
      <c r="Y753" s="90"/>
      <c r="Z753" s="16"/>
      <c r="AA753" s="23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90"/>
      <c r="X754" s="90"/>
      <c r="Y754" s="90"/>
      <c r="Z754" s="16"/>
      <c r="AA754" s="23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90"/>
      <c r="X755" s="90"/>
      <c r="Y755" s="90"/>
      <c r="Z755" s="16"/>
      <c r="AA755" s="23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90"/>
      <c r="X756" s="90"/>
      <c r="Y756" s="90"/>
      <c r="Z756" s="16"/>
      <c r="AA756" s="23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90"/>
      <c r="X757" s="90"/>
      <c r="Y757" s="90"/>
      <c r="Z757" s="16"/>
      <c r="AA757" s="23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90"/>
      <c r="X758" s="90"/>
      <c r="Y758" s="90"/>
      <c r="Z758" s="16"/>
      <c r="AA758" s="23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90"/>
      <c r="X759" s="90"/>
      <c r="Y759" s="90"/>
      <c r="Z759" s="16"/>
      <c r="AA759" s="23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90"/>
      <c r="X760" s="90"/>
      <c r="Y760" s="90"/>
      <c r="Z760" s="16"/>
      <c r="AA760" s="23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90"/>
      <c r="X761" s="90"/>
      <c r="Y761" s="90"/>
      <c r="Z761" s="16"/>
      <c r="AA761" s="23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90"/>
      <c r="X762" s="90"/>
      <c r="Y762" s="90"/>
      <c r="Z762" s="16"/>
      <c r="AA762" s="23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90"/>
      <c r="X763" s="90"/>
      <c r="Y763" s="90"/>
      <c r="Z763" s="16"/>
      <c r="AA763" s="23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90"/>
      <c r="X764" s="90"/>
      <c r="Y764" s="90"/>
      <c r="Z764" s="16"/>
      <c r="AA764" s="23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90"/>
      <c r="X765" s="90"/>
      <c r="Y765" s="90"/>
      <c r="Z765" s="16"/>
      <c r="AA765" s="23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90"/>
      <c r="X766" s="90"/>
      <c r="Y766" s="90"/>
      <c r="Z766" s="16"/>
      <c r="AA766" s="23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90"/>
      <c r="X767" s="90"/>
      <c r="Y767" s="90"/>
      <c r="Z767" s="16"/>
      <c r="AA767" s="23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90"/>
      <c r="X768" s="90"/>
      <c r="Y768" s="90"/>
      <c r="Z768" s="16"/>
      <c r="AA768" s="23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90"/>
      <c r="X769" s="90"/>
      <c r="Y769" s="90"/>
      <c r="Z769" s="16"/>
      <c r="AA769" s="23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90"/>
      <c r="X770" s="90"/>
      <c r="Y770" s="90"/>
      <c r="Z770" s="16"/>
      <c r="AA770" s="23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90"/>
      <c r="X771" s="90"/>
      <c r="Y771" s="90"/>
      <c r="Z771" s="16"/>
      <c r="AA771" s="23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90"/>
      <c r="X772" s="90"/>
      <c r="Y772" s="90"/>
      <c r="Z772" s="16"/>
      <c r="AA772" s="23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90"/>
      <c r="X773" s="90"/>
      <c r="Y773" s="90"/>
      <c r="Z773" s="16"/>
      <c r="AA773" s="23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90"/>
      <c r="X774" s="90"/>
      <c r="Y774" s="90"/>
      <c r="Z774" s="16"/>
      <c r="AA774" s="23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90"/>
      <c r="X775" s="90"/>
      <c r="Y775" s="90"/>
      <c r="Z775" s="16"/>
      <c r="AA775" s="23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90"/>
      <c r="X776" s="90"/>
      <c r="Y776" s="90"/>
      <c r="Z776" s="16"/>
      <c r="AA776" s="23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90"/>
      <c r="X777" s="90"/>
      <c r="Y777" s="90"/>
      <c r="Z777" s="16"/>
      <c r="AA777" s="23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90"/>
      <c r="X778" s="90"/>
      <c r="Y778" s="90"/>
      <c r="Z778" s="16"/>
      <c r="AA778" s="23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90"/>
      <c r="X779" s="90"/>
      <c r="Y779" s="90"/>
      <c r="Z779" s="16"/>
      <c r="AA779" s="23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90"/>
      <c r="X780" s="90"/>
      <c r="Y780" s="90"/>
      <c r="Z780" s="16"/>
      <c r="AA780" s="23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90"/>
      <c r="X781" s="90"/>
      <c r="Y781" s="90"/>
      <c r="Z781" s="16"/>
      <c r="AA781" s="23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90"/>
      <c r="X782" s="90"/>
      <c r="Y782" s="90"/>
      <c r="Z782" s="16"/>
      <c r="AA782" s="23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90"/>
      <c r="X783" s="90"/>
      <c r="Y783" s="90"/>
      <c r="Z783" s="16"/>
      <c r="AA783" s="23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90"/>
      <c r="X784" s="90"/>
      <c r="Y784" s="90"/>
      <c r="Z784" s="16"/>
      <c r="AA784" s="23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90"/>
      <c r="X785" s="90"/>
      <c r="Y785" s="90"/>
      <c r="Z785" s="16"/>
      <c r="AA785" s="23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90"/>
      <c r="X786" s="90"/>
      <c r="Y786" s="90"/>
      <c r="Z786" s="16"/>
      <c r="AA786" s="23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90"/>
      <c r="X787" s="90"/>
      <c r="Y787" s="90"/>
      <c r="Z787" s="16"/>
      <c r="AA787" s="23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90"/>
      <c r="X788" s="90"/>
      <c r="Y788" s="90"/>
      <c r="Z788" s="16"/>
      <c r="AA788" s="23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90"/>
      <c r="X789" s="90"/>
      <c r="Y789" s="90"/>
      <c r="Z789" s="16"/>
      <c r="AA789" s="23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90"/>
      <c r="X790" s="90"/>
      <c r="Y790" s="90"/>
      <c r="Z790" s="16"/>
      <c r="AA790" s="23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90"/>
      <c r="X791" s="90"/>
      <c r="Y791" s="90"/>
      <c r="Z791" s="16"/>
      <c r="AA791" s="23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90"/>
      <c r="X792" s="90"/>
      <c r="Y792" s="90"/>
      <c r="Z792" s="16"/>
      <c r="AA792" s="23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90"/>
      <c r="X793" s="90"/>
      <c r="Y793" s="90"/>
      <c r="Z793" s="16"/>
      <c r="AA793" s="23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90"/>
      <c r="X794" s="90"/>
      <c r="Y794" s="90"/>
      <c r="Z794" s="16"/>
      <c r="AA794" s="23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90"/>
      <c r="X795" s="90"/>
      <c r="Y795" s="90"/>
      <c r="Z795" s="16"/>
      <c r="AA795" s="23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90"/>
      <c r="X796" s="90"/>
      <c r="Y796" s="90"/>
      <c r="Z796" s="16"/>
      <c r="AA796" s="23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90"/>
      <c r="X797" s="90"/>
      <c r="Y797" s="90"/>
      <c r="Z797" s="16"/>
      <c r="AA797" s="23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90"/>
      <c r="X798" s="90"/>
      <c r="Y798" s="90"/>
      <c r="Z798" s="16"/>
      <c r="AA798" s="23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90"/>
      <c r="X799" s="90"/>
      <c r="Y799" s="90"/>
      <c r="Z799" s="16"/>
      <c r="AA799" s="23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90"/>
      <c r="X800" s="90"/>
      <c r="Y800" s="90"/>
      <c r="Z800" s="16"/>
      <c r="AA800" s="23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90"/>
      <c r="X801" s="90"/>
      <c r="Y801" s="90"/>
      <c r="Z801" s="16"/>
      <c r="AA801" s="23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90"/>
      <c r="X802" s="90"/>
      <c r="Y802" s="90"/>
      <c r="Z802" s="16"/>
      <c r="AA802" s="23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90"/>
      <c r="X803" s="90"/>
      <c r="Y803" s="90"/>
      <c r="Z803" s="16"/>
      <c r="AA803" s="23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90"/>
      <c r="X804" s="90"/>
      <c r="Y804" s="90"/>
      <c r="Z804" s="16"/>
      <c r="AA804" s="23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90"/>
      <c r="X805" s="90"/>
      <c r="Y805" s="90"/>
      <c r="Z805" s="16"/>
      <c r="AA805" s="23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90"/>
      <c r="X806" s="90"/>
      <c r="Y806" s="90"/>
      <c r="Z806" s="16"/>
      <c r="AA806" s="23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90"/>
      <c r="X807" s="90"/>
      <c r="Y807" s="90"/>
      <c r="Z807" s="16"/>
      <c r="AA807" s="23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90"/>
      <c r="X808" s="90"/>
      <c r="Y808" s="90"/>
      <c r="Z808" s="16"/>
      <c r="AA808" s="23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90"/>
      <c r="X809" s="90"/>
      <c r="Y809" s="90"/>
      <c r="Z809" s="16"/>
      <c r="AA809" s="23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90"/>
      <c r="X810" s="90"/>
      <c r="Y810" s="90"/>
      <c r="Z810" s="16"/>
      <c r="AA810" s="23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90"/>
      <c r="X811" s="90"/>
      <c r="Y811" s="90"/>
      <c r="Z811" s="16"/>
      <c r="AA811" s="23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90"/>
      <c r="X812" s="90"/>
      <c r="Y812" s="90"/>
      <c r="Z812" s="16"/>
      <c r="AA812" s="23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90"/>
      <c r="X813" s="90"/>
      <c r="Y813" s="90"/>
      <c r="Z813" s="16"/>
      <c r="AA813" s="23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90"/>
      <c r="X814" s="90"/>
      <c r="Y814" s="90"/>
      <c r="Z814" s="16"/>
      <c r="AA814" s="23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90"/>
      <c r="X815" s="90"/>
      <c r="Y815" s="90"/>
      <c r="Z815" s="16"/>
      <c r="AA815" s="23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90"/>
      <c r="X816" s="90"/>
      <c r="Y816" s="90"/>
      <c r="Z816" s="16"/>
      <c r="AA816" s="23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90"/>
      <c r="X817" s="90"/>
      <c r="Y817" s="90"/>
      <c r="Z817" s="16"/>
      <c r="AA817" s="23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90"/>
      <c r="X818" s="90"/>
      <c r="Y818" s="90"/>
      <c r="Z818" s="16"/>
      <c r="AA818" s="23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90"/>
      <c r="X819" s="90"/>
      <c r="Y819" s="90"/>
      <c r="Z819" s="16"/>
      <c r="AA819" s="23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90"/>
      <c r="X820" s="90"/>
      <c r="Y820" s="90"/>
      <c r="Z820" s="16"/>
      <c r="AA820" s="23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90"/>
      <c r="X821" s="90"/>
      <c r="Y821" s="90"/>
      <c r="Z821" s="16"/>
      <c r="AA821" s="23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90"/>
      <c r="X822" s="90"/>
      <c r="Y822" s="90"/>
      <c r="Z822" s="16"/>
      <c r="AA822" s="23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90"/>
      <c r="X823" s="90"/>
      <c r="Y823" s="90"/>
      <c r="Z823" s="16"/>
      <c r="AA823" s="23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90"/>
      <c r="X824" s="90"/>
      <c r="Y824" s="90"/>
      <c r="Z824" s="16"/>
      <c r="AA824" s="23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90"/>
      <c r="X825" s="90"/>
      <c r="Y825" s="90"/>
      <c r="Z825" s="16"/>
      <c r="AA825" s="23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90"/>
      <c r="X826" s="90"/>
      <c r="Y826" s="90"/>
      <c r="Z826" s="16"/>
      <c r="AA826" s="23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90"/>
      <c r="X827" s="90"/>
      <c r="Y827" s="90"/>
      <c r="Z827" s="16"/>
      <c r="AA827" s="23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90"/>
      <c r="X828" s="90"/>
      <c r="Y828" s="90"/>
      <c r="Z828" s="16"/>
      <c r="AA828" s="23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90"/>
      <c r="X829" s="90"/>
      <c r="Y829" s="90"/>
      <c r="Z829" s="16"/>
      <c r="AA829" s="23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90"/>
      <c r="X830" s="90"/>
      <c r="Y830" s="90"/>
      <c r="Z830" s="16"/>
      <c r="AA830" s="23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90"/>
      <c r="X831" s="90"/>
      <c r="Y831" s="90"/>
      <c r="Z831" s="16"/>
      <c r="AA831" s="23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90"/>
      <c r="X832" s="90"/>
      <c r="Y832" s="90"/>
      <c r="Z832" s="16"/>
      <c r="AA832" s="23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90"/>
      <c r="X833" s="90"/>
      <c r="Y833" s="90"/>
      <c r="Z833" s="16"/>
      <c r="AA833" s="23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90"/>
      <c r="X834" s="90"/>
      <c r="Y834" s="90"/>
      <c r="Z834" s="16"/>
      <c r="AA834" s="23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90"/>
      <c r="X835" s="90"/>
      <c r="Y835" s="90"/>
      <c r="Z835" s="16"/>
      <c r="AA835" s="23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90"/>
      <c r="X836" s="90"/>
      <c r="Y836" s="90"/>
      <c r="Z836" s="16"/>
      <c r="AA836" s="23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90"/>
      <c r="X837" s="90"/>
      <c r="Y837" s="90"/>
      <c r="Z837" s="16"/>
      <c r="AA837" s="23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90"/>
      <c r="X838" s="90"/>
      <c r="Y838" s="90"/>
      <c r="Z838" s="16"/>
      <c r="AA838" s="23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90"/>
      <c r="X839" s="90"/>
      <c r="Y839" s="90"/>
      <c r="Z839" s="16"/>
      <c r="AA839" s="23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90"/>
      <c r="X840" s="90"/>
      <c r="Y840" s="90"/>
      <c r="Z840" s="16"/>
      <c r="AA840" s="23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90"/>
      <c r="X841" s="90"/>
      <c r="Y841" s="90"/>
      <c r="Z841" s="16"/>
      <c r="AA841" s="23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90"/>
      <c r="X842" s="90"/>
      <c r="Y842" s="90"/>
      <c r="Z842" s="16"/>
      <c r="AA842" s="23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90"/>
      <c r="X843" s="90"/>
      <c r="Y843" s="90"/>
      <c r="Z843" s="16"/>
      <c r="AA843" s="23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90"/>
      <c r="X844" s="90"/>
      <c r="Y844" s="90"/>
      <c r="Z844" s="16"/>
      <c r="AA844" s="23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90"/>
      <c r="X845" s="90"/>
      <c r="Y845" s="90"/>
      <c r="Z845" s="16"/>
      <c r="AA845" s="23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90"/>
      <c r="X846" s="90"/>
      <c r="Y846" s="90"/>
      <c r="Z846" s="16"/>
      <c r="AA846" s="23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90"/>
      <c r="X847" s="90"/>
      <c r="Y847" s="90"/>
      <c r="Z847" s="16"/>
      <c r="AA847" s="23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90"/>
      <c r="X848" s="90"/>
      <c r="Y848" s="90"/>
      <c r="Z848" s="16"/>
      <c r="AA848" s="23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90"/>
      <c r="X849" s="90"/>
      <c r="Y849" s="90"/>
      <c r="Z849" s="16"/>
      <c r="AA849" s="23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90"/>
      <c r="X850" s="90"/>
      <c r="Y850" s="90"/>
      <c r="Z850" s="16"/>
      <c r="AA850" s="23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90"/>
      <c r="X851" s="90"/>
      <c r="Y851" s="90"/>
      <c r="Z851" s="16"/>
      <c r="AA851" s="23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90"/>
      <c r="X852" s="90"/>
      <c r="Y852" s="90"/>
      <c r="Z852" s="16"/>
      <c r="AA852" s="23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90"/>
      <c r="X853" s="90"/>
      <c r="Y853" s="90"/>
      <c r="Z853" s="16"/>
      <c r="AA853" s="23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90"/>
      <c r="X854" s="90"/>
      <c r="Y854" s="90"/>
      <c r="Z854" s="16"/>
      <c r="AA854" s="23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90"/>
      <c r="X855" s="90"/>
      <c r="Y855" s="90"/>
      <c r="Z855" s="16"/>
      <c r="AA855" s="23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90"/>
      <c r="X856" s="90"/>
      <c r="Y856" s="90"/>
      <c r="Z856" s="16"/>
      <c r="AA856" s="23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90"/>
      <c r="X857" s="90"/>
      <c r="Y857" s="90"/>
      <c r="Z857" s="16"/>
      <c r="AA857" s="23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90"/>
      <c r="X858" s="90"/>
      <c r="Y858" s="90"/>
      <c r="Z858" s="16"/>
      <c r="AA858" s="23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90"/>
      <c r="X859" s="90"/>
      <c r="Y859" s="90"/>
      <c r="Z859" s="16"/>
      <c r="AA859" s="23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90"/>
      <c r="X860" s="90"/>
      <c r="Y860" s="90"/>
      <c r="Z860" s="16"/>
      <c r="AA860" s="23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90"/>
      <c r="X861" s="90"/>
      <c r="Y861" s="90"/>
      <c r="Z861" s="16"/>
      <c r="AA861" s="23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90"/>
      <c r="X862" s="90"/>
      <c r="Y862" s="90"/>
      <c r="Z862" s="16"/>
      <c r="AA862" s="23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90"/>
      <c r="X863" s="90"/>
      <c r="Y863" s="90"/>
      <c r="Z863" s="16"/>
      <c r="AA863" s="23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90"/>
      <c r="X864" s="90"/>
      <c r="Y864" s="90"/>
      <c r="Z864" s="16"/>
      <c r="AA864" s="23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90"/>
      <c r="X865" s="90"/>
      <c r="Y865" s="90"/>
      <c r="Z865" s="16"/>
      <c r="AA865" s="23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90"/>
      <c r="X866" s="90"/>
      <c r="Y866" s="90"/>
      <c r="Z866" s="16"/>
      <c r="AA866" s="23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90"/>
      <c r="X867" s="90"/>
      <c r="Y867" s="90"/>
      <c r="Z867" s="16"/>
      <c r="AA867" s="23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90"/>
      <c r="X868" s="90"/>
      <c r="Y868" s="90"/>
      <c r="Z868" s="16"/>
      <c r="AA868" s="23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90"/>
      <c r="X869" s="90"/>
      <c r="Y869" s="90"/>
      <c r="Z869" s="16"/>
      <c r="AA869" s="23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90"/>
      <c r="X870" s="90"/>
      <c r="Y870" s="90"/>
      <c r="Z870" s="16"/>
      <c r="AA870" s="23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90"/>
      <c r="X871" s="90"/>
      <c r="Y871" s="90"/>
      <c r="Z871" s="16"/>
      <c r="AA871" s="23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90"/>
      <c r="X872" s="90"/>
      <c r="Y872" s="90"/>
      <c r="Z872" s="16"/>
      <c r="AA872" s="23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90"/>
      <c r="X873" s="90"/>
      <c r="Y873" s="90"/>
      <c r="Z873" s="16"/>
      <c r="AA873" s="23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90"/>
      <c r="X874" s="90"/>
      <c r="Y874" s="90"/>
      <c r="Z874" s="16"/>
      <c r="AA874" s="23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90"/>
      <c r="X875" s="90"/>
      <c r="Y875" s="90"/>
      <c r="Z875" s="16"/>
      <c r="AA875" s="23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90"/>
      <c r="X876" s="90"/>
      <c r="Y876" s="90"/>
      <c r="Z876" s="16"/>
      <c r="AA876" s="23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90"/>
      <c r="X877" s="90"/>
      <c r="Y877" s="90"/>
      <c r="Z877" s="16"/>
      <c r="AA877" s="23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90"/>
      <c r="X878" s="90"/>
      <c r="Y878" s="90"/>
      <c r="Z878" s="16"/>
      <c r="AA878" s="23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90"/>
      <c r="X879" s="90"/>
      <c r="Y879" s="90"/>
      <c r="Z879" s="16"/>
      <c r="AA879" s="23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90"/>
      <c r="X880" s="90"/>
      <c r="Y880" s="90"/>
      <c r="Z880" s="16"/>
      <c r="AA880" s="23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90"/>
      <c r="X881" s="90"/>
      <c r="Y881" s="90"/>
      <c r="Z881" s="16"/>
      <c r="AA881" s="23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90"/>
      <c r="X882" s="90"/>
      <c r="Y882" s="90"/>
      <c r="Z882" s="16"/>
      <c r="AA882" s="23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90"/>
      <c r="X883" s="90"/>
      <c r="Y883" s="90"/>
      <c r="Z883" s="16"/>
      <c r="AA883" s="23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90"/>
      <c r="X884" s="90"/>
      <c r="Y884" s="90"/>
      <c r="Z884" s="16"/>
      <c r="AA884" s="23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90"/>
      <c r="X885" s="90"/>
      <c r="Y885" s="90"/>
      <c r="Z885" s="16"/>
      <c r="AA885" s="23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90"/>
      <c r="X886" s="90"/>
      <c r="Y886" s="90"/>
      <c r="Z886" s="16"/>
      <c r="AA886" s="23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90"/>
      <c r="X887" s="90"/>
      <c r="Y887" s="90"/>
      <c r="Z887" s="16"/>
      <c r="AA887" s="23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90"/>
      <c r="X888" s="90"/>
      <c r="Y888" s="90"/>
      <c r="Z888" s="16"/>
      <c r="AA888" s="23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90"/>
      <c r="X889" s="90"/>
      <c r="Y889" s="90"/>
      <c r="Z889" s="16"/>
      <c r="AA889" s="23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90"/>
      <c r="X890" s="90"/>
      <c r="Y890" s="90"/>
      <c r="Z890" s="16"/>
      <c r="AA890" s="23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90"/>
      <c r="X891" s="90"/>
      <c r="Y891" s="90"/>
      <c r="Z891" s="16"/>
      <c r="AA891" s="23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90"/>
      <c r="X892" s="90"/>
      <c r="Y892" s="90"/>
      <c r="Z892" s="16"/>
      <c r="AA892" s="23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90"/>
      <c r="X893" s="90"/>
      <c r="Y893" s="90"/>
      <c r="Z893" s="16"/>
      <c r="AA893" s="23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90"/>
      <c r="X894" s="90"/>
      <c r="Y894" s="90"/>
      <c r="Z894" s="16"/>
      <c r="AA894" s="23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90"/>
      <c r="X895" s="90"/>
      <c r="Y895" s="90"/>
      <c r="Z895" s="16"/>
      <c r="AA895" s="23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90"/>
      <c r="X896" s="90"/>
      <c r="Y896" s="90"/>
      <c r="Z896" s="16"/>
      <c r="AA896" s="23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90"/>
      <c r="X897" s="90"/>
      <c r="Y897" s="90"/>
      <c r="Z897" s="16"/>
      <c r="AA897" s="23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90"/>
      <c r="X898" s="90"/>
      <c r="Y898" s="90"/>
      <c r="Z898" s="16"/>
      <c r="AA898" s="23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90"/>
      <c r="X899" s="90"/>
      <c r="Y899" s="90"/>
      <c r="Z899" s="16"/>
      <c r="AA899" s="23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90"/>
      <c r="X900" s="90"/>
      <c r="Y900" s="90"/>
      <c r="Z900" s="16"/>
      <c r="AA900" s="23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90"/>
      <c r="X901" s="90"/>
      <c r="Y901" s="90"/>
      <c r="Z901" s="16"/>
      <c r="AA901" s="23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90"/>
      <c r="X902" s="90"/>
      <c r="Y902" s="90"/>
      <c r="Z902" s="16"/>
      <c r="AA902" s="23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90"/>
      <c r="X903" s="90"/>
      <c r="Y903" s="90"/>
      <c r="Z903" s="16"/>
      <c r="AA903" s="23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90"/>
      <c r="X904" s="90"/>
      <c r="Y904" s="90"/>
      <c r="Z904" s="16"/>
      <c r="AA904" s="23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90"/>
      <c r="X905" s="90"/>
      <c r="Y905" s="90"/>
      <c r="Z905" s="16"/>
      <c r="AA905" s="23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90"/>
      <c r="X906" s="90"/>
      <c r="Y906" s="90"/>
      <c r="Z906" s="16"/>
      <c r="AA906" s="23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90"/>
      <c r="X907" s="90"/>
      <c r="Y907" s="90"/>
      <c r="Z907" s="16"/>
      <c r="AA907" s="23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90"/>
      <c r="X908" s="90"/>
      <c r="Y908" s="90"/>
      <c r="Z908" s="16"/>
      <c r="AA908" s="23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90"/>
      <c r="X909" s="90"/>
      <c r="Y909" s="90"/>
      <c r="Z909" s="16"/>
      <c r="AA909" s="23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90"/>
      <c r="X910" s="90"/>
      <c r="Y910" s="90"/>
      <c r="Z910" s="16"/>
      <c r="AA910" s="23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90"/>
      <c r="X911" s="90"/>
      <c r="Y911" s="90"/>
      <c r="Z911" s="16"/>
      <c r="AA911" s="23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90"/>
      <c r="X912" s="90"/>
      <c r="Y912" s="90"/>
      <c r="Z912" s="16"/>
      <c r="AA912" s="23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90"/>
      <c r="X913" s="90"/>
      <c r="Y913" s="90"/>
      <c r="Z913" s="16"/>
      <c r="AA913" s="23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90"/>
      <c r="X914" s="90"/>
      <c r="Y914" s="90"/>
      <c r="Z914" s="16"/>
      <c r="AA914" s="23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90"/>
      <c r="X915" s="90"/>
      <c r="Y915" s="90"/>
      <c r="Z915" s="16"/>
      <c r="AA915" s="23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90"/>
      <c r="X916" s="90"/>
      <c r="Y916" s="90"/>
      <c r="Z916" s="16"/>
      <c r="AA916" s="23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90"/>
      <c r="X917" s="90"/>
      <c r="Y917" s="90"/>
      <c r="Z917" s="16"/>
      <c r="AA917" s="23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90"/>
      <c r="X918" s="90"/>
      <c r="Y918" s="90"/>
      <c r="Z918" s="16"/>
      <c r="AA918" s="23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90"/>
      <c r="X919" s="90"/>
      <c r="Y919" s="90"/>
      <c r="Z919" s="16"/>
      <c r="AA919" s="23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90"/>
      <c r="X920" s="90"/>
      <c r="Y920" s="90"/>
      <c r="Z920" s="16"/>
      <c r="AA920" s="23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90"/>
      <c r="X921" s="90"/>
      <c r="Y921" s="90"/>
      <c r="Z921" s="16"/>
      <c r="AA921" s="23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90"/>
      <c r="X922" s="90"/>
      <c r="Y922" s="90"/>
      <c r="Z922" s="16"/>
      <c r="AA922" s="23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90"/>
      <c r="X923" s="90"/>
      <c r="Y923" s="90"/>
      <c r="Z923" s="16"/>
      <c r="AA923" s="23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90"/>
      <c r="X924" s="90"/>
      <c r="Y924" s="90"/>
      <c r="Z924" s="16"/>
      <c r="AA924" s="23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90"/>
      <c r="X925" s="90"/>
      <c r="Y925" s="90"/>
      <c r="Z925" s="16"/>
      <c r="AA925" s="23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90"/>
      <c r="X926" s="90"/>
      <c r="Y926" s="90"/>
      <c r="Z926" s="16"/>
      <c r="AA926" s="23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90"/>
      <c r="X927" s="90"/>
      <c r="Y927" s="90"/>
      <c r="Z927" s="16"/>
      <c r="AA927" s="23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90"/>
      <c r="X928" s="90"/>
      <c r="Y928" s="90"/>
      <c r="Z928" s="16"/>
      <c r="AA928" s="23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90"/>
      <c r="X929" s="90"/>
      <c r="Y929" s="90"/>
      <c r="Z929" s="16"/>
      <c r="AA929" s="23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90"/>
      <c r="X930" s="90"/>
      <c r="Y930" s="90"/>
      <c r="Z930" s="16"/>
      <c r="AA930" s="23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90"/>
      <c r="X931" s="90"/>
      <c r="Y931" s="90"/>
      <c r="Z931" s="16"/>
      <c r="AA931" s="23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90"/>
      <c r="X932" s="90"/>
      <c r="Y932" s="90"/>
      <c r="Z932" s="16"/>
      <c r="AA932" s="23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90"/>
      <c r="X933" s="90"/>
      <c r="Y933" s="90"/>
      <c r="Z933" s="16"/>
      <c r="AA933" s="23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90"/>
      <c r="X934" s="90"/>
      <c r="Y934" s="90"/>
      <c r="Z934" s="16"/>
      <c r="AA934" s="23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90"/>
      <c r="X935" s="90"/>
      <c r="Y935" s="90"/>
      <c r="Z935" s="16"/>
      <c r="AA935" s="23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90"/>
      <c r="X936" s="90"/>
      <c r="Y936" s="90"/>
      <c r="Z936" s="16"/>
      <c r="AA936" s="23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90"/>
      <c r="X937" s="90"/>
      <c r="Y937" s="90"/>
      <c r="Z937" s="16"/>
      <c r="AA937" s="23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90"/>
      <c r="X938" s="90"/>
      <c r="Y938" s="90"/>
      <c r="Z938" s="16"/>
      <c r="AA938" s="23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90"/>
      <c r="X939" s="90"/>
      <c r="Y939" s="90"/>
      <c r="Z939" s="16"/>
      <c r="AA939" s="23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90"/>
      <c r="X940" s="90"/>
      <c r="Y940" s="90"/>
      <c r="Z940" s="16"/>
      <c r="AA940" s="23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90"/>
      <c r="X941" s="90"/>
      <c r="Y941" s="90"/>
      <c r="Z941" s="16"/>
      <c r="AA941" s="23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90"/>
      <c r="X942" s="90"/>
      <c r="Y942" s="90"/>
      <c r="Z942" s="16"/>
      <c r="AA942" s="23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90"/>
      <c r="X943" s="90"/>
      <c r="Y943" s="90"/>
      <c r="Z943" s="16"/>
      <c r="AA943" s="23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90"/>
      <c r="X944" s="90"/>
      <c r="Y944" s="90"/>
      <c r="Z944" s="16"/>
      <c r="AA944" s="23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90"/>
      <c r="X945" s="90"/>
      <c r="Y945" s="90"/>
      <c r="Z945" s="16"/>
      <c r="AA945" s="23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90"/>
      <c r="X946" s="90"/>
      <c r="Y946" s="90"/>
      <c r="Z946" s="16"/>
      <c r="AA946" s="23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90"/>
      <c r="X947" s="90"/>
      <c r="Y947" s="90"/>
      <c r="Z947" s="16"/>
      <c r="AA947" s="23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90"/>
      <c r="X948" s="90"/>
      <c r="Y948" s="90"/>
      <c r="Z948" s="16"/>
      <c r="AA948" s="23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90"/>
      <c r="X949" s="90"/>
      <c r="Y949" s="90"/>
      <c r="Z949" s="16"/>
      <c r="AA949" s="23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90"/>
      <c r="X950" s="90"/>
      <c r="Y950" s="90"/>
      <c r="Z950" s="16"/>
      <c r="AA950" s="23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90"/>
      <c r="X951" s="90"/>
      <c r="Y951" s="90"/>
      <c r="Z951" s="16"/>
      <c r="AA951" s="23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90"/>
      <c r="X952" s="90"/>
      <c r="Y952" s="90"/>
      <c r="Z952" s="16"/>
      <c r="AA952" s="23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90"/>
      <c r="X953" s="90"/>
      <c r="Y953" s="90"/>
      <c r="Z953" s="16"/>
      <c r="AA953" s="23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90"/>
      <c r="X954" s="90"/>
      <c r="Y954" s="90"/>
      <c r="Z954" s="16"/>
      <c r="AA954" s="23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90"/>
      <c r="X955" s="90"/>
      <c r="Y955" s="90"/>
      <c r="Z955" s="16"/>
      <c r="AA955" s="23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90"/>
      <c r="X956" s="90"/>
      <c r="Y956" s="90"/>
      <c r="Z956" s="16"/>
      <c r="AA956" s="23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90"/>
      <c r="X957" s="90"/>
      <c r="Y957" s="90"/>
      <c r="Z957" s="16"/>
      <c r="AA957" s="23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90"/>
      <c r="X958" s="90"/>
      <c r="Y958" s="90"/>
      <c r="Z958" s="16"/>
      <c r="AA958" s="23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90"/>
      <c r="X959" s="90"/>
      <c r="Y959" s="90"/>
      <c r="Z959" s="16"/>
      <c r="AA959" s="23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90"/>
      <c r="X960" s="90"/>
      <c r="Y960" s="90"/>
      <c r="Z960" s="16"/>
      <c r="AA960" s="23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90"/>
      <c r="X961" s="90"/>
      <c r="Y961" s="90"/>
      <c r="Z961" s="16"/>
      <c r="AA961" s="23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90"/>
      <c r="X962" s="90"/>
      <c r="Y962" s="90"/>
      <c r="Z962" s="16"/>
      <c r="AA962" s="23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90"/>
      <c r="X963" s="90"/>
      <c r="Y963" s="90"/>
      <c r="Z963" s="16"/>
      <c r="AA963" s="23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90"/>
      <c r="X964" s="90"/>
      <c r="Y964" s="90"/>
      <c r="Z964" s="16"/>
      <c r="AA964" s="23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90"/>
      <c r="X965" s="90"/>
      <c r="Y965" s="90"/>
      <c r="Z965" s="16"/>
      <c r="AA965" s="23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90"/>
      <c r="X966" s="90"/>
      <c r="Y966" s="90"/>
      <c r="Z966" s="16"/>
      <c r="AA966" s="23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90"/>
      <c r="X967" s="90"/>
      <c r="Y967" s="90"/>
      <c r="Z967" s="16"/>
      <c r="AA967" s="23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90"/>
      <c r="X968" s="90"/>
      <c r="Y968" s="90"/>
      <c r="Z968" s="16"/>
      <c r="AA968" s="23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90"/>
      <c r="X969" s="90"/>
      <c r="Y969" s="90"/>
      <c r="Z969" s="16"/>
      <c r="AA969" s="23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90"/>
      <c r="X970" s="90"/>
      <c r="Y970" s="90"/>
      <c r="Z970" s="16"/>
      <c r="AA970" s="23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90"/>
      <c r="X971" s="90"/>
      <c r="Y971" s="90"/>
      <c r="Z971" s="16"/>
      <c r="AA971" s="23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90"/>
      <c r="X972" s="90"/>
      <c r="Y972" s="90"/>
      <c r="Z972" s="16"/>
      <c r="AA972" s="23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90"/>
      <c r="X973" s="90"/>
      <c r="Y973" s="90"/>
      <c r="Z973" s="16"/>
      <c r="AA973" s="23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90"/>
      <c r="X974" s="90"/>
      <c r="Y974" s="90"/>
      <c r="Z974" s="16"/>
      <c r="AA974" s="23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90"/>
      <c r="X975" s="90"/>
      <c r="Y975" s="90"/>
      <c r="Z975" s="16"/>
      <c r="AA975" s="23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90"/>
      <c r="X976" s="90"/>
      <c r="Y976" s="90"/>
      <c r="Z976" s="16"/>
      <c r="AA976" s="23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90"/>
      <c r="X977" s="90"/>
      <c r="Y977" s="90"/>
      <c r="Z977" s="16"/>
      <c r="AA977" s="23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90"/>
      <c r="X978" s="90"/>
      <c r="Y978" s="90"/>
      <c r="Z978" s="16"/>
      <c r="AA978" s="23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90"/>
      <c r="X979" s="90"/>
      <c r="Y979" s="90"/>
      <c r="Z979" s="16"/>
      <c r="AA979" s="23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90"/>
      <c r="X980" s="90"/>
      <c r="Y980" s="90"/>
      <c r="Z980" s="16"/>
      <c r="AA980" s="23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90"/>
      <c r="X981" s="90"/>
      <c r="Y981" s="90"/>
      <c r="Z981" s="16"/>
      <c r="AA981" s="23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90"/>
      <c r="X982" s="90"/>
      <c r="Y982" s="90"/>
      <c r="Z982" s="16"/>
      <c r="AA982" s="23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90"/>
      <c r="X983" s="90"/>
      <c r="Y983" s="90"/>
      <c r="Z983" s="16"/>
      <c r="AA983" s="23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90"/>
      <c r="X984" s="90"/>
      <c r="Y984" s="90"/>
      <c r="Z984" s="16"/>
      <c r="AA984" s="23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90"/>
      <c r="X985" s="90"/>
      <c r="Y985" s="90"/>
      <c r="Z985" s="16"/>
      <c r="AA985" s="23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90"/>
      <c r="X986" s="90"/>
      <c r="Y986" s="90"/>
      <c r="Z986" s="16"/>
      <c r="AA986" s="23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90"/>
      <c r="X987" s="90"/>
      <c r="Y987" s="90"/>
      <c r="Z987" s="16"/>
      <c r="AA987" s="23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90"/>
      <c r="X988" s="90"/>
      <c r="Y988" s="90"/>
      <c r="Z988" s="16"/>
      <c r="AA988" s="23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90"/>
      <c r="X989" s="90"/>
      <c r="Y989" s="90"/>
      <c r="Z989" s="16"/>
      <c r="AA989" s="23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90"/>
      <c r="X990" s="90"/>
      <c r="Y990" s="90"/>
      <c r="Z990" s="16"/>
      <c r="AA990" s="23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90"/>
      <c r="X991" s="90"/>
      <c r="Y991" s="90"/>
      <c r="Z991" s="16"/>
      <c r="AA991" s="23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90"/>
      <c r="X992" s="90"/>
      <c r="Y992" s="90"/>
      <c r="Z992" s="16"/>
      <c r="AA992" s="23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90"/>
      <c r="X993" s="90"/>
      <c r="Y993" s="90"/>
      <c r="Z993" s="16"/>
      <c r="AA993" s="23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90"/>
      <c r="X994" s="90"/>
      <c r="Y994" s="90"/>
      <c r="Z994" s="16"/>
      <c r="AA994" s="23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90"/>
      <c r="X995" s="90"/>
      <c r="Y995" s="90"/>
      <c r="Z995" s="16"/>
      <c r="AA995" s="23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90"/>
      <c r="X996" s="90"/>
      <c r="Y996" s="90"/>
      <c r="Z996" s="16"/>
      <c r="AA996" s="23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90"/>
      <c r="X997" s="90"/>
      <c r="Y997" s="90"/>
      <c r="Z997" s="16"/>
      <c r="AA997" s="23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90"/>
      <c r="X998" s="90"/>
      <c r="Y998" s="90"/>
      <c r="Z998" s="16"/>
      <c r="AA998" s="23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90"/>
      <c r="X999" s="90"/>
      <c r="Y999" s="90"/>
      <c r="Z999" s="16"/>
      <c r="AA999" s="23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90"/>
      <c r="X1000" s="90"/>
      <c r="Y1000" s="90"/>
      <c r="Z1000" s="16"/>
      <c r="AA1000" s="23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90"/>
      <c r="X1001" s="90"/>
      <c r="Y1001" s="90"/>
      <c r="Z1001" s="16"/>
      <c r="AA1001" s="23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90"/>
      <c r="X1002" s="90"/>
      <c r="Y1002" s="90"/>
      <c r="Z1002" s="16"/>
      <c r="AA1002" s="23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90"/>
      <c r="X1003" s="90"/>
      <c r="Y1003" s="90"/>
      <c r="Z1003" s="16"/>
      <c r="AA1003" s="23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90"/>
      <c r="X1004" s="90"/>
      <c r="Y1004" s="90"/>
      <c r="AA1004" s="23"/>
      <c r="AB1004" s="4"/>
      <c r="AC1004" s="4"/>
      <c r="AD1004" s="4"/>
    </row>
    <row r="1005" spans="1:30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90"/>
      <c r="X1005" s="90"/>
      <c r="Y1005" s="90"/>
      <c r="AA1005" s="23"/>
      <c r="AB1005" s="4"/>
      <c r="AC1005" s="4"/>
      <c r="AD1005" s="4"/>
    </row>
  </sheetData>
  <sheetProtection password="C7EC" sheet="1" objects="1" scenarios="1" selectLockedCells="1"/>
  <dataConsolidate/>
  <mergeCells count="99">
    <mergeCell ref="G53:I53"/>
    <mergeCell ref="D47:E47"/>
    <mergeCell ref="W48:Y48"/>
    <mergeCell ref="W49:Y49"/>
    <mergeCell ref="B50:D50"/>
    <mergeCell ref="R50:T52"/>
    <mergeCell ref="W50:Y50"/>
    <mergeCell ref="B51:D56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I41:J41"/>
    <mergeCell ref="N41:O41"/>
    <mergeCell ref="I42:J42"/>
    <mergeCell ref="N42:O42"/>
    <mergeCell ref="I43:J43"/>
    <mergeCell ref="N43:O43"/>
    <mergeCell ref="I38:J38"/>
    <mergeCell ref="N38:O38"/>
    <mergeCell ref="I39:J39"/>
    <mergeCell ref="N39:O39"/>
    <mergeCell ref="I40:J40"/>
    <mergeCell ref="N40:O40"/>
    <mergeCell ref="I35:J35"/>
    <mergeCell ref="N35:O35"/>
    <mergeCell ref="I36:J36"/>
    <mergeCell ref="N36:O36"/>
    <mergeCell ref="I37:J37"/>
    <mergeCell ref="N37:O37"/>
    <mergeCell ref="I32:J32"/>
    <mergeCell ref="N32:O32"/>
    <mergeCell ref="I33:J33"/>
    <mergeCell ref="N33:O33"/>
    <mergeCell ref="I34:J34"/>
    <mergeCell ref="N34:O34"/>
    <mergeCell ref="I29:J29"/>
    <mergeCell ref="N29:O29"/>
    <mergeCell ref="I30:J30"/>
    <mergeCell ref="N30:O30"/>
    <mergeCell ref="I31:J31"/>
    <mergeCell ref="N31:O31"/>
    <mergeCell ref="I26:J26"/>
    <mergeCell ref="N26:O26"/>
    <mergeCell ref="I27:J27"/>
    <mergeCell ref="N27:O27"/>
    <mergeCell ref="I28:J28"/>
    <mergeCell ref="N28:O28"/>
    <mergeCell ref="I23:J23"/>
    <mergeCell ref="N23:O23"/>
    <mergeCell ref="I24:J24"/>
    <mergeCell ref="N24:O24"/>
    <mergeCell ref="I25:J25"/>
    <mergeCell ref="N25:O25"/>
    <mergeCell ref="I20:J20"/>
    <mergeCell ref="N20:O20"/>
    <mergeCell ref="I21:J21"/>
    <mergeCell ref="N21:O21"/>
    <mergeCell ref="I22:J22"/>
    <mergeCell ref="N22:O22"/>
    <mergeCell ref="W16:W17"/>
    <mergeCell ref="X16:Y17"/>
    <mergeCell ref="Z16:Z19"/>
    <mergeCell ref="G18:K18"/>
    <mergeCell ref="L18:P18"/>
    <mergeCell ref="Q18:Q19"/>
    <mergeCell ref="R18:V18"/>
    <mergeCell ref="W18:W19"/>
    <mergeCell ref="X18:X19"/>
    <mergeCell ref="Y18:Y19"/>
    <mergeCell ref="O14:S14"/>
    <mergeCell ref="B16:B19"/>
    <mergeCell ref="C16:C19"/>
    <mergeCell ref="D16:D19"/>
    <mergeCell ref="E16:E19"/>
    <mergeCell ref="F16:F19"/>
    <mergeCell ref="G16:P17"/>
    <mergeCell ref="Q16:V17"/>
    <mergeCell ref="I19:J19"/>
    <mergeCell ref="N19:O19"/>
    <mergeCell ref="B11:F11"/>
    <mergeCell ref="H11:M11"/>
    <mergeCell ref="O11:T11"/>
    <mergeCell ref="U11:Z13"/>
    <mergeCell ref="O12:S12"/>
    <mergeCell ref="B13:F13"/>
    <mergeCell ref="H13:M13"/>
    <mergeCell ref="O13:S13"/>
    <mergeCell ref="X7:X8"/>
    <mergeCell ref="B1:D1"/>
    <mergeCell ref="B3:E3"/>
    <mergeCell ref="R3:T3"/>
    <mergeCell ref="V6:V7"/>
    <mergeCell ref="W6:W7"/>
  </mergeCells>
  <conditionalFormatting sqref="K20:K46 H20:I20 E20:F20 E21:I46">
    <cfRule type="containsText" dxfId="5" priority="6" stopIfTrue="1" operator="containsText" text="kg">
      <formula>NOT(ISERROR(SEARCH(("kg"),(J20))))</formula>
    </cfRule>
  </conditionalFormatting>
  <conditionalFormatting sqref="L45">
    <cfRule type="containsText" dxfId="4" priority="5" stopIfTrue="1" operator="containsText" text="kg">
      <formula>NOT(ISERROR(SEARCH(("kg"),(Q46))))</formula>
    </cfRule>
  </conditionalFormatting>
  <conditionalFormatting sqref="L46 P20:Q46">
    <cfRule type="containsText" dxfId="3" priority="4" stopIfTrue="1" operator="containsText" text="kg">
      <formula>NOT(ISERROR(SEARCH(("kg"),(#REF!))))</formula>
    </cfRule>
  </conditionalFormatting>
  <conditionalFormatting sqref="G20">
    <cfRule type="containsText" dxfId="2" priority="3" stopIfTrue="1" operator="containsText" text="kg">
      <formula>NOT(ISERROR(SEARCH(("kg"),(L20))))</formula>
    </cfRule>
  </conditionalFormatting>
  <conditionalFormatting sqref="L20:L44">
    <cfRule type="containsText" dxfId="1" priority="2" stopIfTrue="1" operator="containsText" text="kg">
      <formula>NOT(ISERROR(SEARCH(("kg"),(Q20))))</formula>
    </cfRule>
  </conditionalFormatting>
  <conditionalFormatting sqref="M20:N46">
    <cfRule type="containsText" dxfId="0" priority="1" stopIfTrue="1" operator="containsText" text="kg">
      <formula>NOT(ISERROR(SEARCH(("kg"),(R20))))</formula>
    </cfRule>
  </conditionalFormatting>
  <dataValidations count="7">
    <dataValidation type="list" allowBlank="1" showErrorMessage="1" sqref="E20:E46" xr:uid="{00000000-0002-0000-0300-000000000000}">
      <formula1>"M,F"</formula1>
    </dataValidation>
    <dataValidation type="list" allowBlank="1" showErrorMessage="1" sqref="F20:F46" xr:uid="{00000000-0002-0000-0300-000001000000}">
      <formula1>"Coach,Official,Referee,Medic,Press"</formula1>
    </dataValidation>
    <dataValidation type="list" allowBlank="1" showErrorMessage="1" sqref="G20:G46 L20:L46" xr:uid="{00000000-0002-0000-0300-000002000000}">
      <formula1>"03-10-2023,04-10-2023,05-10-2023,06-10-2023,07-10-2023"</formula1>
    </dataValidation>
    <dataValidation type="list" allowBlank="1" showErrorMessage="1" sqref="Q20:Q46" xr:uid="{00000000-0002-0000-0300-000003000000}">
      <formula1>"BB,HB,FB"</formula1>
    </dataValidation>
    <dataValidation type="list" allowBlank="1" showErrorMessage="1" sqref="R20:V46" xr:uid="{00000000-0002-0000-0300-000004000000}">
      <formula1>"Single,Twin (2 Beds),Triple"</formula1>
    </dataValidation>
    <dataValidation imeMode="off" allowBlank="1" showInputMessage="1" showErrorMessage="1" sqref="R50" xr:uid="{00000000-0002-0000-0300-000005000000}"/>
    <dataValidation type="list" allowBlank="1" showErrorMessage="1" sqref="W20:Y46" xr:uid="{00000000-0002-0000-0300-000006000000}">
      <formula1>"Yes,No"</formula1>
    </dataValidation>
  </dataValidations>
  <hyperlinks>
    <hyperlink ref="C5" r:id="rId1" xr:uid="{00000000-0004-0000-0300-000000000000}"/>
  </hyperlinks>
  <printOptions horizontalCentered="1"/>
  <pageMargins left="0.23622047244094491" right="0.19685039370078741" top="0.51181102362204722" bottom="0.27559055118110237" header="0" footer="0"/>
  <pageSetup paperSize="9" scale="3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V52"/>
  <sheetViews>
    <sheetView showGridLines="0" showZeros="0" zoomScale="67" zoomScaleNormal="67" workbookViewId="0">
      <selection activeCell="C16" sqref="C16:D16"/>
    </sheetView>
  </sheetViews>
  <sheetFormatPr baseColWidth="10" defaultColWidth="8.796875" defaultRowHeight="15"/>
  <cols>
    <col min="1" max="1" width="2.59765625" style="132" customWidth="1"/>
    <col min="2" max="2" width="5.3984375" style="132" customWidth="1"/>
    <col min="3" max="6" width="8.796875" style="132"/>
    <col min="7" max="7" width="10.59765625" style="132" customWidth="1"/>
    <col min="8" max="8" width="8.796875" style="132"/>
    <col min="9" max="9" width="15.19921875" style="132" customWidth="1"/>
    <col min="10" max="10" width="14.59765625" style="132" customWidth="1"/>
    <col min="11" max="11" width="14.3984375" style="132" customWidth="1"/>
    <col min="12" max="21" width="10.19921875" style="132" customWidth="1"/>
    <col min="22" max="16384" width="8.796875" style="132"/>
  </cols>
  <sheetData>
    <row r="1" spans="2:22" s="117" customFormat="1" ht="39">
      <c r="B1" s="114" t="s">
        <v>46</v>
      </c>
      <c r="C1" s="115"/>
      <c r="D1" s="115"/>
      <c r="E1" s="116"/>
      <c r="F1" s="116"/>
    </row>
    <row r="2" spans="2:22" s="117" customFormat="1">
      <c r="B2" s="118"/>
      <c r="C2" s="118"/>
      <c r="D2" s="118"/>
    </row>
    <row r="3" spans="2:22" s="117" customFormat="1" ht="36" customHeight="1">
      <c r="B3" s="501" t="s">
        <v>122</v>
      </c>
      <c r="C3" s="501"/>
      <c r="D3" s="501"/>
      <c r="E3" s="501"/>
      <c r="F3" s="501"/>
      <c r="G3" s="501"/>
    </row>
    <row r="4" spans="2:22" s="117" customFormat="1" ht="21">
      <c r="B4" s="502" t="s">
        <v>6</v>
      </c>
      <c r="C4" s="502"/>
      <c r="D4" s="502"/>
      <c r="E4" s="502"/>
      <c r="F4" s="502"/>
    </row>
    <row r="5" spans="2:22" s="117" customFormat="1" ht="21">
      <c r="B5" s="119" t="s">
        <v>7</v>
      </c>
      <c r="D5" s="120" t="s">
        <v>8</v>
      </c>
    </row>
    <row r="6" spans="2:22" s="117" customFormat="1"/>
    <row r="7" spans="2:22" s="117" customFormat="1"/>
    <row r="8" spans="2:22" s="117" customFormat="1"/>
    <row r="9" spans="2:22" s="117" customFormat="1">
      <c r="L9" s="121"/>
    </row>
    <row r="10" spans="2:22" s="117" customFormat="1" ht="16" thickBot="1"/>
    <row r="11" spans="2:22" s="117" customFormat="1" ht="27.75" customHeight="1" thickBot="1">
      <c r="C11" s="503" t="s">
        <v>47</v>
      </c>
      <c r="D11" s="504"/>
      <c r="E11" s="505">
        <f>Summary!$A$11</f>
        <v>0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7"/>
      <c r="P11" s="122"/>
      <c r="Q11" s="123"/>
      <c r="R11" s="123"/>
      <c r="S11" s="123"/>
      <c r="T11" s="124"/>
      <c r="U11" s="124"/>
    </row>
    <row r="12" spans="2:22" s="117" customFormat="1"/>
    <row r="13" spans="2:22" s="117" customFormat="1" ht="19">
      <c r="E13" s="125" t="str">
        <f>IF(Summary!A11="","Please fill Federation Name (Summary Sheet)","")</f>
        <v>Please fill Federation Name (Summary Sheet)</v>
      </c>
    </row>
    <row r="14" spans="2:22" s="117" customFormat="1"/>
    <row r="15" spans="2:22" s="117" customFormat="1" ht="32.25" customHeight="1">
      <c r="B15" s="126" t="s">
        <v>11</v>
      </c>
      <c r="C15" s="498" t="s">
        <v>48</v>
      </c>
      <c r="D15" s="498"/>
      <c r="E15" s="498" t="s">
        <v>49</v>
      </c>
      <c r="F15" s="498"/>
      <c r="G15" s="498" t="s">
        <v>50</v>
      </c>
      <c r="H15" s="498"/>
      <c r="I15" s="127" t="s">
        <v>51</v>
      </c>
      <c r="J15" s="127" t="s">
        <v>52</v>
      </c>
      <c r="K15" s="127" t="s">
        <v>53</v>
      </c>
      <c r="L15" s="498" t="s">
        <v>54</v>
      </c>
      <c r="M15" s="498"/>
      <c r="N15" s="498" t="s">
        <v>55</v>
      </c>
      <c r="O15" s="498"/>
      <c r="P15" s="498" t="s">
        <v>56</v>
      </c>
      <c r="Q15" s="498"/>
      <c r="R15" s="498" t="s">
        <v>57</v>
      </c>
      <c r="S15" s="498"/>
      <c r="T15" s="498" t="s">
        <v>58</v>
      </c>
      <c r="U15" s="498"/>
    </row>
    <row r="16" spans="2:22" s="131" customFormat="1" ht="25" customHeight="1">
      <c r="B16" s="128">
        <v>1</v>
      </c>
      <c r="C16" s="499"/>
      <c r="D16" s="500"/>
      <c r="E16" s="497"/>
      <c r="F16" s="497"/>
      <c r="G16" s="497"/>
      <c r="H16" s="497"/>
      <c r="I16" s="129"/>
      <c r="J16" s="129"/>
      <c r="K16" s="129"/>
      <c r="L16" s="497"/>
      <c r="M16" s="497"/>
      <c r="N16" s="497"/>
      <c r="O16" s="497"/>
      <c r="P16" s="497"/>
      <c r="Q16" s="497"/>
      <c r="R16" s="496"/>
      <c r="S16" s="496"/>
      <c r="T16" s="496"/>
      <c r="U16" s="496"/>
      <c r="V16" s="130"/>
    </row>
    <row r="17" spans="2:21" s="131" customFormat="1" ht="25" customHeight="1">
      <c r="B17" s="128">
        <v>2</v>
      </c>
      <c r="C17" s="497"/>
      <c r="D17" s="497"/>
      <c r="E17" s="497"/>
      <c r="F17" s="497"/>
      <c r="G17" s="497"/>
      <c r="H17" s="497"/>
      <c r="I17" s="129"/>
      <c r="J17" s="129"/>
      <c r="K17" s="129"/>
      <c r="L17" s="497"/>
      <c r="M17" s="497"/>
      <c r="N17" s="497"/>
      <c r="O17" s="497"/>
      <c r="P17" s="497"/>
      <c r="Q17" s="497"/>
      <c r="R17" s="496"/>
      <c r="S17" s="496"/>
      <c r="T17" s="496"/>
      <c r="U17" s="496"/>
    </row>
    <row r="18" spans="2:21" s="131" customFormat="1" ht="25" customHeight="1">
      <c r="B18" s="128">
        <v>3</v>
      </c>
      <c r="C18" s="497"/>
      <c r="D18" s="497"/>
      <c r="E18" s="497"/>
      <c r="F18" s="497"/>
      <c r="G18" s="497"/>
      <c r="H18" s="497"/>
      <c r="I18" s="129"/>
      <c r="J18" s="129"/>
      <c r="K18" s="129"/>
      <c r="L18" s="497"/>
      <c r="M18" s="497"/>
      <c r="N18" s="497"/>
      <c r="O18" s="497"/>
      <c r="P18" s="497"/>
      <c r="Q18" s="497"/>
      <c r="R18" s="496"/>
      <c r="S18" s="496"/>
      <c r="T18" s="496"/>
      <c r="U18" s="496"/>
    </row>
    <row r="19" spans="2:21" s="131" customFormat="1" ht="25" customHeight="1">
      <c r="B19" s="128">
        <v>4</v>
      </c>
      <c r="C19" s="497"/>
      <c r="D19" s="497"/>
      <c r="E19" s="497"/>
      <c r="F19" s="497"/>
      <c r="G19" s="497"/>
      <c r="H19" s="497"/>
      <c r="I19" s="129"/>
      <c r="J19" s="129"/>
      <c r="K19" s="129"/>
      <c r="L19" s="497"/>
      <c r="M19" s="497"/>
      <c r="N19" s="497"/>
      <c r="O19" s="497"/>
      <c r="P19" s="497"/>
      <c r="Q19" s="497"/>
      <c r="R19" s="496"/>
      <c r="S19" s="496"/>
      <c r="T19" s="496"/>
      <c r="U19" s="496"/>
    </row>
    <row r="20" spans="2:21" s="131" customFormat="1" ht="25" customHeight="1">
      <c r="B20" s="128">
        <v>5</v>
      </c>
      <c r="C20" s="497"/>
      <c r="D20" s="497"/>
      <c r="E20" s="497"/>
      <c r="F20" s="497"/>
      <c r="G20" s="497"/>
      <c r="H20" s="497"/>
      <c r="I20" s="129"/>
      <c r="J20" s="129"/>
      <c r="K20" s="129"/>
      <c r="L20" s="497"/>
      <c r="M20" s="497"/>
      <c r="N20" s="497"/>
      <c r="O20" s="497"/>
      <c r="P20" s="497"/>
      <c r="Q20" s="497"/>
      <c r="R20" s="496"/>
      <c r="S20" s="496"/>
      <c r="T20" s="496"/>
      <c r="U20" s="496"/>
    </row>
    <row r="21" spans="2:21" s="131" customFormat="1" ht="25" customHeight="1">
      <c r="B21" s="128">
        <v>6</v>
      </c>
      <c r="C21" s="497"/>
      <c r="D21" s="497"/>
      <c r="E21" s="497"/>
      <c r="F21" s="497"/>
      <c r="G21" s="497"/>
      <c r="H21" s="497"/>
      <c r="I21" s="129"/>
      <c r="J21" s="129"/>
      <c r="K21" s="129"/>
      <c r="L21" s="497"/>
      <c r="M21" s="497"/>
      <c r="N21" s="497"/>
      <c r="O21" s="497"/>
      <c r="P21" s="497"/>
      <c r="Q21" s="497"/>
      <c r="R21" s="496"/>
      <c r="S21" s="496"/>
      <c r="T21" s="496"/>
      <c r="U21" s="496"/>
    </row>
    <row r="22" spans="2:21" s="131" customFormat="1" ht="25" customHeight="1">
      <c r="B22" s="128">
        <v>7</v>
      </c>
      <c r="C22" s="497"/>
      <c r="D22" s="497"/>
      <c r="E22" s="497"/>
      <c r="F22" s="497"/>
      <c r="G22" s="497"/>
      <c r="H22" s="497"/>
      <c r="I22" s="129"/>
      <c r="J22" s="129"/>
      <c r="K22" s="129"/>
      <c r="L22" s="497"/>
      <c r="M22" s="497"/>
      <c r="N22" s="497"/>
      <c r="O22" s="497"/>
      <c r="P22" s="497"/>
      <c r="Q22" s="497"/>
      <c r="R22" s="496"/>
      <c r="S22" s="496"/>
      <c r="T22" s="496"/>
      <c r="U22" s="496"/>
    </row>
    <row r="23" spans="2:21" s="131" customFormat="1" ht="25" customHeight="1">
      <c r="B23" s="128">
        <v>8</v>
      </c>
      <c r="C23" s="497"/>
      <c r="D23" s="497"/>
      <c r="E23" s="497"/>
      <c r="F23" s="497"/>
      <c r="G23" s="497"/>
      <c r="H23" s="497"/>
      <c r="I23" s="129"/>
      <c r="J23" s="129"/>
      <c r="K23" s="129"/>
      <c r="L23" s="497"/>
      <c r="M23" s="497"/>
      <c r="N23" s="497"/>
      <c r="O23" s="497"/>
      <c r="P23" s="497"/>
      <c r="Q23" s="497"/>
      <c r="R23" s="496"/>
      <c r="S23" s="496"/>
      <c r="T23" s="496"/>
      <c r="U23" s="496"/>
    </row>
    <row r="24" spans="2:21" s="131" customFormat="1" ht="25" customHeight="1">
      <c r="B24" s="128">
        <v>9</v>
      </c>
      <c r="C24" s="497"/>
      <c r="D24" s="497"/>
      <c r="E24" s="497"/>
      <c r="F24" s="497"/>
      <c r="G24" s="497"/>
      <c r="H24" s="497"/>
      <c r="I24" s="129"/>
      <c r="J24" s="129"/>
      <c r="K24" s="129"/>
      <c r="L24" s="497"/>
      <c r="M24" s="497"/>
      <c r="N24" s="497"/>
      <c r="O24" s="497"/>
      <c r="P24" s="497"/>
      <c r="Q24" s="497"/>
      <c r="R24" s="496"/>
      <c r="S24" s="496"/>
      <c r="T24" s="496"/>
      <c r="U24" s="496"/>
    </row>
    <row r="25" spans="2:21" s="131" customFormat="1" ht="25" customHeight="1">
      <c r="B25" s="128">
        <v>10</v>
      </c>
      <c r="C25" s="497"/>
      <c r="D25" s="497"/>
      <c r="E25" s="497"/>
      <c r="F25" s="497"/>
      <c r="G25" s="497"/>
      <c r="H25" s="497"/>
      <c r="I25" s="129"/>
      <c r="J25" s="129"/>
      <c r="K25" s="129"/>
      <c r="L25" s="497"/>
      <c r="M25" s="497"/>
      <c r="N25" s="497"/>
      <c r="O25" s="497"/>
      <c r="P25" s="497"/>
      <c r="Q25" s="497"/>
      <c r="R25" s="496"/>
      <c r="S25" s="496"/>
      <c r="T25" s="496"/>
      <c r="U25" s="496"/>
    </row>
    <row r="26" spans="2:21" s="131" customFormat="1" ht="25" customHeight="1">
      <c r="B26" s="128">
        <v>11</v>
      </c>
      <c r="C26" s="497"/>
      <c r="D26" s="497"/>
      <c r="E26" s="497"/>
      <c r="F26" s="497"/>
      <c r="G26" s="497"/>
      <c r="H26" s="497"/>
      <c r="I26" s="129"/>
      <c r="J26" s="129"/>
      <c r="K26" s="129"/>
      <c r="L26" s="497"/>
      <c r="M26" s="497"/>
      <c r="N26" s="497"/>
      <c r="O26" s="497"/>
      <c r="P26" s="497"/>
      <c r="Q26" s="497"/>
      <c r="R26" s="496"/>
      <c r="S26" s="496"/>
      <c r="T26" s="496"/>
      <c r="U26" s="496"/>
    </row>
    <row r="27" spans="2:21" s="131" customFormat="1" ht="25" customHeight="1">
      <c r="B27" s="128">
        <v>12</v>
      </c>
      <c r="C27" s="497"/>
      <c r="D27" s="497"/>
      <c r="E27" s="497"/>
      <c r="F27" s="497"/>
      <c r="G27" s="497"/>
      <c r="H27" s="497"/>
      <c r="I27" s="129"/>
      <c r="J27" s="129"/>
      <c r="K27" s="129"/>
      <c r="L27" s="497"/>
      <c r="M27" s="497"/>
      <c r="N27" s="497"/>
      <c r="O27" s="497"/>
      <c r="P27" s="497"/>
      <c r="Q27" s="497"/>
      <c r="R27" s="496"/>
      <c r="S27" s="496"/>
      <c r="T27" s="496"/>
      <c r="U27" s="496"/>
    </row>
    <row r="28" spans="2:21" s="131" customFormat="1" ht="25" customHeight="1">
      <c r="B28" s="128">
        <v>13</v>
      </c>
      <c r="C28" s="497"/>
      <c r="D28" s="497"/>
      <c r="E28" s="497"/>
      <c r="F28" s="497"/>
      <c r="G28" s="497"/>
      <c r="H28" s="497"/>
      <c r="I28" s="129"/>
      <c r="J28" s="129"/>
      <c r="K28" s="129"/>
      <c r="L28" s="497"/>
      <c r="M28" s="497"/>
      <c r="N28" s="497"/>
      <c r="O28" s="497"/>
      <c r="P28" s="497"/>
      <c r="Q28" s="497"/>
      <c r="R28" s="496"/>
      <c r="S28" s="496"/>
      <c r="T28" s="496"/>
      <c r="U28" s="496"/>
    </row>
    <row r="29" spans="2:21" s="131" customFormat="1" ht="25" customHeight="1">
      <c r="B29" s="128">
        <v>14</v>
      </c>
      <c r="C29" s="497"/>
      <c r="D29" s="497"/>
      <c r="E29" s="497"/>
      <c r="F29" s="497"/>
      <c r="G29" s="497"/>
      <c r="H29" s="497"/>
      <c r="I29" s="129"/>
      <c r="J29" s="129"/>
      <c r="K29" s="129"/>
      <c r="L29" s="497"/>
      <c r="M29" s="497"/>
      <c r="N29" s="497"/>
      <c r="O29" s="497"/>
      <c r="P29" s="497"/>
      <c r="Q29" s="497"/>
      <c r="R29" s="496"/>
      <c r="S29" s="496"/>
      <c r="T29" s="496"/>
      <c r="U29" s="496"/>
    </row>
    <row r="30" spans="2:21" s="131" customFormat="1" ht="25" customHeight="1">
      <c r="B30" s="128">
        <v>15</v>
      </c>
      <c r="C30" s="497"/>
      <c r="D30" s="497"/>
      <c r="E30" s="497"/>
      <c r="F30" s="497"/>
      <c r="G30" s="497"/>
      <c r="H30" s="497"/>
      <c r="I30" s="129"/>
      <c r="J30" s="129"/>
      <c r="K30" s="129"/>
      <c r="L30" s="497"/>
      <c r="M30" s="497"/>
      <c r="N30" s="497"/>
      <c r="O30" s="497"/>
      <c r="P30" s="497"/>
      <c r="Q30" s="497"/>
      <c r="R30" s="496"/>
      <c r="S30" s="496"/>
      <c r="T30" s="496"/>
      <c r="U30" s="496"/>
    </row>
    <row r="31" spans="2:21" s="131" customFormat="1" ht="25" customHeight="1">
      <c r="B31" s="128">
        <v>16</v>
      </c>
      <c r="C31" s="497"/>
      <c r="D31" s="497"/>
      <c r="E31" s="497"/>
      <c r="F31" s="497"/>
      <c r="G31" s="497"/>
      <c r="H31" s="497"/>
      <c r="I31" s="129"/>
      <c r="J31" s="129"/>
      <c r="K31" s="129"/>
      <c r="L31" s="497"/>
      <c r="M31" s="497"/>
      <c r="N31" s="497"/>
      <c r="O31" s="497"/>
      <c r="P31" s="497"/>
      <c r="Q31" s="497"/>
      <c r="R31" s="496"/>
      <c r="S31" s="496"/>
      <c r="T31" s="496"/>
      <c r="U31" s="496"/>
    </row>
    <row r="32" spans="2:21" s="131" customFormat="1" ht="25" customHeight="1">
      <c r="B32" s="128">
        <v>17</v>
      </c>
      <c r="C32" s="497"/>
      <c r="D32" s="497"/>
      <c r="E32" s="497"/>
      <c r="F32" s="497"/>
      <c r="G32" s="497"/>
      <c r="H32" s="497"/>
      <c r="I32" s="129"/>
      <c r="J32" s="129"/>
      <c r="K32" s="129"/>
      <c r="L32" s="497"/>
      <c r="M32" s="497"/>
      <c r="N32" s="497"/>
      <c r="O32" s="497"/>
      <c r="P32" s="497"/>
      <c r="Q32" s="497"/>
      <c r="R32" s="496"/>
      <c r="S32" s="496"/>
      <c r="T32" s="496"/>
      <c r="U32" s="496"/>
    </row>
    <row r="33" spans="2:21" s="131" customFormat="1" ht="25" customHeight="1">
      <c r="B33" s="128">
        <v>18</v>
      </c>
      <c r="C33" s="497"/>
      <c r="D33" s="497"/>
      <c r="E33" s="497"/>
      <c r="F33" s="497"/>
      <c r="G33" s="497"/>
      <c r="H33" s="497"/>
      <c r="I33" s="129"/>
      <c r="J33" s="129"/>
      <c r="K33" s="129"/>
      <c r="L33" s="497"/>
      <c r="M33" s="497"/>
      <c r="N33" s="497"/>
      <c r="O33" s="497"/>
      <c r="P33" s="497"/>
      <c r="Q33" s="497"/>
      <c r="R33" s="496"/>
      <c r="S33" s="496"/>
      <c r="T33" s="496"/>
      <c r="U33" s="496"/>
    </row>
    <row r="34" spans="2:21" s="131" customFormat="1" ht="25" customHeight="1">
      <c r="B34" s="128">
        <v>19</v>
      </c>
      <c r="C34" s="497"/>
      <c r="D34" s="497"/>
      <c r="E34" s="497"/>
      <c r="F34" s="497"/>
      <c r="G34" s="497"/>
      <c r="H34" s="497"/>
      <c r="I34" s="129"/>
      <c r="J34" s="129"/>
      <c r="K34" s="129"/>
      <c r="L34" s="497"/>
      <c r="M34" s="497"/>
      <c r="N34" s="497"/>
      <c r="O34" s="497"/>
      <c r="P34" s="497"/>
      <c r="Q34" s="497"/>
      <c r="R34" s="496"/>
      <c r="S34" s="496"/>
      <c r="T34" s="496"/>
      <c r="U34" s="496"/>
    </row>
    <row r="35" spans="2:21" s="131" customFormat="1" ht="25" customHeight="1">
      <c r="B35" s="128">
        <v>20</v>
      </c>
      <c r="C35" s="497"/>
      <c r="D35" s="497"/>
      <c r="E35" s="497"/>
      <c r="F35" s="497"/>
      <c r="G35" s="497"/>
      <c r="H35" s="497"/>
      <c r="I35" s="129"/>
      <c r="J35" s="129"/>
      <c r="K35" s="129"/>
      <c r="L35" s="497"/>
      <c r="M35" s="497"/>
      <c r="N35" s="497"/>
      <c r="O35" s="497"/>
      <c r="P35" s="497"/>
      <c r="Q35" s="497"/>
      <c r="R35" s="496"/>
      <c r="S35" s="496"/>
      <c r="T35" s="496"/>
      <c r="U35" s="496"/>
    </row>
    <row r="36" spans="2:21" s="131" customFormat="1" ht="25" customHeight="1">
      <c r="B36" s="128">
        <v>21</v>
      </c>
      <c r="C36" s="497"/>
      <c r="D36" s="497"/>
      <c r="E36" s="497"/>
      <c r="F36" s="497"/>
      <c r="G36" s="497"/>
      <c r="H36" s="497"/>
      <c r="I36" s="129"/>
      <c r="J36" s="129"/>
      <c r="K36" s="129"/>
      <c r="L36" s="497"/>
      <c r="M36" s="497"/>
      <c r="N36" s="497"/>
      <c r="O36" s="497"/>
      <c r="P36" s="497"/>
      <c r="Q36" s="497"/>
      <c r="R36" s="496"/>
      <c r="S36" s="496"/>
      <c r="T36" s="496"/>
      <c r="U36" s="496"/>
    </row>
    <row r="37" spans="2:21" s="131" customFormat="1" ht="25" customHeight="1">
      <c r="B37" s="128">
        <v>22</v>
      </c>
      <c r="C37" s="497"/>
      <c r="D37" s="497"/>
      <c r="E37" s="497"/>
      <c r="F37" s="497"/>
      <c r="G37" s="497"/>
      <c r="H37" s="497"/>
      <c r="I37" s="129"/>
      <c r="J37" s="129"/>
      <c r="K37" s="129"/>
      <c r="L37" s="497"/>
      <c r="M37" s="497"/>
      <c r="N37" s="497"/>
      <c r="O37" s="497"/>
      <c r="P37" s="497"/>
      <c r="Q37" s="497"/>
      <c r="R37" s="496"/>
      <c r="S37" s="496"/>
      <c r="T37" s="496"/>
      <c r="U37" s="496"/>
    </row>
    <row r="38" spans="2:21" s="131" customFormat="1" ht="25" customHeight="1">
      <c r="B38" s="128">
        <v>23</v>
      </c>
      <c r="C38" s="497"/>
      <c r="D38" s="497"/>
      <c r="E38" s="497"/>
      <c r="F38" s="497"/>
      <c r="G38" s="497"/>
      <c r="H38" s="497"/>
      <c r="I38" s="129"/>
      <c r="J38" s="129"/>
      <c r="K38" s="129"/>
      <c r="L38" s="497"/>
      <c r="M38" s="497"/>
      <c r="N38" s="497"/>
      <c r="O38" s="497"/>
      <c r="P38" s="497"/>
      <c r="Q38" s="497"/>
      <c r="R38" s="496"/>
      <c r="S38" s="496"/>
      <c r="T38" s="496"/>
      <c r="U38" s="496"/>
    </row>
    <row r="39" spans="2:21" s="131" customFormat="1" ht="25" customHeight="1">
      <c r="B39" s="128">
        <v>24</v>
      </c>
      <c r="C39" s="497"/>
      <c r="D39" s="497"/>
      <c r="E39" s="497"/>
      <c r="F39" s="497"/>
      <c r="G39" s="497"/>
      <c r="H39" s="497"/>
      <c r="I39" s="129"/>
      <c r="J39" s="129"/>
      <c r="K39" s="129"/>
      <c r="L39" s="497"/>
      <c r="M39" s="497"/>
      <c r="N39" s="497"/>
      <c r="O39" s="497"/>
      <c r="P39" s="497"/>
      <c r="Q39" s="497"/>
      <c r="R39" s="496"/>
      <c r="S39" s="496"/>
      <c r="T39" s="496"/>
      <c r="U39" s="496"/>
    </row>
    <row r="40" spans="2:21" s="131" customFormat="1" ht="25" customHeight="1">
      <c r="B40" s="128">
        <v>25</v>
      </c>
      <c r="C40" s="497"/>
      <c r="D40" s="497"/>
      <c r="E40" s="497"/>
      <c r="F40" s="497"/>
      <c r="G40" s="497"/>
      <c r="H40" s="497"/>
      <c r="I40" s="129"/>
      <c r="J40" s="129"/>
      <c r="K40" s="129"/>
      <c r="L40" s="497"/>
      <c r="M40" s="497"/>
      <c r="N40" s="497"/>
      <c r="O40" s="497"/>
      <c r="P40" s="497"/>
      <c r="Q40" s="497"/>
      <c r="R40" s="496"/>
      <c r="S40" s="496"/>
      <c r="T40" s="496"/>
      <c r="U40" s="496"/>
    </row>
    <row r="41" spans="2:21" s="131" customFormat="1" ht="25" customHeight="1">
      <c r="B41" s="128">
        <v>26</v>
      </c>
      <c r="C41" s="497"/>
      <c r="D41" s="497"/>
      <c r="E41" s="497"/>
      <c r="F41" s="497"/>
      <c r="G41" s="497"/>
      <c r="H41" s="497"/>
      <c r="I41" s="129"/>
      <c r="J41" s="129"/>
      <c r="K41" s="129"/>
      <c r="L41" s="497"/>
      <c r="M41" s="497"/>
      <c r="N41" s="497"/>
      <c r="O41" s="497"/>
      <c r="P41" s="497"/>
      <c r="Q41" s="497"/>
      <c r="R41" s="496"/>
      <c r="S41" s="496"/>
      <c r="T41" s="496"/>
      <c r="U41" s="496"/>
    </row>
    <row r="42" spans="2:21" s="131" customFormat="1" ht="25" customHeight="1">
      <c r="B42" s="128">
        <v>27</v>
      </c>
      <c r="C42" s="497"/>
      <c r="D42" s="497"/>
      <c r="E42" s="497"/>
      <c r="F42" s="497"/>
      <c r="G42" s="497"/>
      <c r="H42" s="497"/>
      <c r="I42" s="129"/>
      <c r="J42" s="129"/>
      <c r="K42" s="129"/>
      <c r="L42" s="497"/>
      <c r="M42" s="497"/>
      <c r="N42" s="497"/>
      <c r="O42" s="497"/>
      <c r="P42" s="497"/>
      <c r="Q42" s="497"/>
      <c r="R42" s="496"/>
      <c r="S42" s="496"/>
      <c r="T42" s="496"/>
      <c r="U42" s="496"/>
    </row>
    <row r="43" spans="2:21" s="131" customFormat="1" ht="25" customHeight="1">
      <c r="B43" s="128">
        <v>28</v>
      </c>
      <c r="C43" s="497"/>
      <c r="D43" s="497"/>
      <c r="E43" s="497"/>
      <c r="F43" s="497"/>
      <c r="G43" s="497"/>
      <c r="H43" s="497"/>
      <c r="I43" s="129"/>
      <c r="J43" s="129"/>
      <c r="K43" s="129"/>
      <c r="L43" s="497"/>
      <c r="M43" s="497"/>
      <c r="N43" s="497"/>
      <c r="O43" s="497"/>
      <c r="P43" s="497"/>
      <c r="Q43" s="497"/>
      <c r="R43" s="496"/>
      <c r="S43" s="496"/>
      <c r="T43" s="496"/>
      <c r="U43" s="496"/>
    </row>
    <row r="44" spans="2:21" s="131" customFormat="1" ht="25" customHeight="1">
      <c r="B44" s="128">
        <v>29</v>
      </c>
      <c r="C44" s="497"/>
      <c r="D44" s="497"/>
      <c r="E44" s="497"/>
      <c r="F44" s="497"/>
      <c r="G44" s="497"/>
      <c r="H44" s="497"/>
      <c r="I44" s="129"/>
      <c r="J44" s="129"/>
      <c r="K44" s="129"/>
      <c r="L44" s="497"/>
      <c r="M44" s="497"/>
      <c r="N44" s="497"/>
      <c r="O44" s="497"/>
      <c r="P44" s="497"/>
      <c r="Q44" s="497"/>
      <c r="R44" s="496"/>
      <c r="S44" s="496"/>
      <c r="T44" s="496"/>
      <c r="U44" s="496"/>
    </row>
    <row r="45" spans="2:21" s="131" customFormat="1" ht="25" customHeight="1">
      <c r="B45" s="128">
        <v>30</v>
      </c>
      <c r="C45" s="497"/>
      <c r="D45" s="497"/>
      <c r="E45" s="497"/>
      <c r="F45" s="497"/>
      <c r="G45" s="497"/>
      <c r="H45" s="497"/>
      <c r="I45" s="129"/>
      <c r="J45" s="129"/>
      <c r="K45" s="129"/>
      <c r="L45" s="497"/>
      <c r="M45" s="497"/>
      <c r="N45" s="497"/>
      <c r="O45" s="497"/>
      <c r="P45" s="497"/>
      <c r="Q45" s="497"/>
      <c r="R45" s="496"/>
      <c r="S45" s="496"/>
      <c r="T45" s="496"/>
      <c r="U45" s="496"/>
    </row>
    <row r="46" spans="2:21">
      <c r="B46" s="117"/>
    </row>
    <row r="47" spans="2:21">
      <c r="B47" s="117"/>
    </row>
    <row r="48" spans="2:21">
      <c r="B48" s="117"/>
      <c r="C48" s="133" t="s">
        <v>59</v>
      </c>
    </row>
    <row r="49" spans="2:19">
      <c r="B49" s="117"/>
    </row>
    <row r="50" spans="2:19" s="131" customFormat="1"/>
    <row r="51" spans="2:19" s="131" customFormat="1" ht="16">
      <c r="C51" s="134" t="s">
        <v>60</v>
      </c>
      <c r="D51" s="494">
        <f ca="1">NOW()</f>
        <v>45503.700781712963</v>
      </c>
      <c r="E51" s="494"/>
      <c r="K51" s="135" t="s">
        <v>61</v>
      </c>
      <c r="L51" s="495"/>
      <c r="M51" s="495"/>
      <c r="N51" s="495"/>
      <c r="O51" s="495"/>
      <c r="P51" s="495"/>
      <c r="Q51" s="495"/>
      <c r="R51" s="136"/>
      <c r="S51" s="136"/>
    </row>
    <row r="52" spans="2:19" s="131" customFormat="1"/>
  </sheetData>
  <sheetProtection password="C7EC" sheet="1" objects="1" scenarios="1" selectLockedCells="1"/>
  <mergeCells count="254"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4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4"/>
  <dimension ref="A1:AG993"/>
  <sheetViews>
    <sheetView showGridLines="0" showZeros="0" tabSelected="1" view="pageBreakPreview" zoomScale="50" zoomScaleNormal="50" zoomScaleSheetLayoutView="50" workbookViewId="0">
      <selection activeCell="G59" sqref="G59"/>
    </sheetView>
  </sheetViews>
  <sheetFormatPr baseColWidth="10" defaultColWidth="14.3984375" defaultRowHeight="15" customHeight="1"/>
  <cols>
    <col min="1" max="1" width="2.796875" style="111" customWidth="1"/>
    <col min="2" max="2" width="23.19921875" customWidth="1"/>
    <col min="3" max="3" width="23.19921875" style="111" customWidth="1"/>
    <col min="4" max="4" width="19.59765625" customWidth="1"/>
    <col min="5" max="5" width="25.796875" customWidth="1"/>
    <col min="6" max="6" width="26.19921875" customWidth="1"/>
    <col min="7" max="7" width="26.19921875" style="146" customWidth="1"/>
    <col min="8" max="8" width="25.796875" style="146" customWidth="1"/>
    <col min="9" max="9" width="25.796875" style="200" customWidth="1"/>
    <col min="10" max="10" width="15.796875" style="171" customWidth="1"/>
    <col min="11" max="11" width="15.796875" customWidth="1"/>
    <col min="12" max="12" width="32.19921875" customWidth="1"/>
    <col min="13" max="13" width="3.19921875" customWidth="1"/>
    <col min="14" max="14" width="22.796875" customWidth="1"/>
    <col min="15" max="15" width="25.19921875" customWidth="1"/>
    <col min="16" max="16" width="25.796875" customWidth="1"/>
    <col min="17" max="17" width="27.3984375" customWidth="1"/>
    <col min="18" max="19" width="30.796875" customWidth="1"/>
    <col min="20" max="20" width="38.3984375" customWidth="1"/>
    <col min="21" max="31" width="30.796875" customWidth="1"/>
  </cols>
  <sheetData>
    <row r="1" spans="1:33" ht="48.75" customHeight="1">
      <c r="B1" s="40"/>
      <c r="C1" s="40"/>
      <c r="D1" s="40"/>
      <c r="E1" s="40"/>
      <c r="F1" s="519" t="s">
        <v>6</v>
      </c>
      <c r="G1" s="519"/>
      <c r="H1" s="519"/>
      <c r="I1" s="204"/>
      <c r="J1" s="174"/>
      <c r="K1" s="142"/>
      <c r="L1" s="142"/>
      <c r="M1" s="142"/>
      <c r="N1" s="111"/>
      <c r="O1" s="111"/>
      <c r="P1" s="111"/>
      <c r="Q1" s="111"/>
      <c r="R1" s="41"/>
      <c r="S1" s="42"/>
      <c r="T1" s="42"/>
      <c r="U1" s="42"/>
      <c r="V1" s="42"/>
      <c r="W1" s="42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24.75" customHeight="1">
      <c r="B2" s="40"/>
      <c r="C2" s="40"/>
      <c r="D2" s="40"/>
      <c r="E2" s="40"/>
      <c r="F2" s="520" t="s">
        <v>40</v>
      </c>
      <c r="G2" s="520"/>
      <c r="H2" s="520"/>
      <c r="I2" s="205"/>
      <c r="J2" s="175"/>
      <c r="K2" s="143"/>
      <c r="L2" s="143"/>
      <c r="M2" s="143"/>
      <c r="N2" s="111"/>
      <c r="O2" s="111"/>
      <c r="P2" s="111"/>
      <c r="Q2" s="11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24.75" customHeight="1">
      <c r="B3" s="40"/>
      <c r="C3" s="40"/>
      <c r="D3" s="40"/>
      <c r="E3" s="40"/>
      <c r="F3" s="520" t="s">
        <v>89</v>
      </c>
      <c r="G3" s="520"/>
      <c r="H3" s="520"/>
      <c r="I3" s="205"/>
      <c r="J3" s="175"/>
      <c r="K3" s="143"/>
      <c r="L3" s="143"/>
      <c r="M3" s="143"/>
      <c r="N3" s="111"/>
      <c r="O3" s="111"/>
      <c r="P3" s="111"/>
      <c r="Q3" s="11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24.75" customHeight="1">
      <c r="B4" s="40"/>
      <c r="C4" s="40"/>
      <c r="D4" s="40"/>
      <c r="E4" s="40"/>
      <c r="F4" s="520" t="s">
        <v>41</v>
      </c>
      <c r="G4" s="520"/>
      <c r="H4" s="520"/>
      <c r="I4" s="205"/>
      <c r="J4" s="175"/>
      <c r="K4" s="143"/>
      <c r="L4" s="143"/>
      <c r="M4" s="143"/>
      <c r="N4" s="111"/>
      <c r="O4" s="111"/>
      <c r="P4" s="111"/>
      <c r="Q4" s="11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4.75" customHeight="1">
      <c r="B5" s="40"/>
      <c r="C5" s="40"/>
      <c r="D5" s="40"/>
      <c r="E5" s="40"/>
      <c r="F5" s="520" t="s">
        <v>42</v>
      </c>
      <c r="G5" s="520"/>
      <c r="H5" s="520"/>
      <c r="I5" s="205"/>
      <c r="J5" s="175"/>
      <c r="K5" s="143"/>
      <c r="L5" s="143"/>
      <c r="M5" s="143"/>
      <c r="N5" s="111"/>
      <c r="O5" s="111"/>
      <c r="P5" s="111"/>
      <c r="Q5" s="11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24.75" customHeight="1">
      <c r="B6" s="40"/>
      <c r="C6" s="40"/>
      <c r="D6" s="40"/>
      <c r="K6" s="111"/>
      <c r="L6" s="4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33" ht="24.75" customHeight="1">
      <c r="B7" s="45" t="s">
        <v>43</v>
      </c>
      <c r="C7" s="45"/>
      <c r="D7" s="45"/>
      <c r="E7" s="40"/>
      <c r="F7" s="41"/>
      <c r="G7" s="41"/>
      <c r="H7" s="41"/>
      <c r="I7" s="41"/>
      <c r="J7" s="41"/>
      <c r="K7" s="538" t="s">
        <v>44</v>
      </c>
      <c r="L7" s="539"/>
      <c r="M7" s="4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33" ht="24.75" customHeight="1">
      <c r="B8" s="47"/>
      <c r="C8" s="47"/>
      <c r="D8" s="47"/>
      <c r="E8" s="47"/>
      <c r="F8" s="46"/>
      <c r="G8" s="46"/>
      <c r="H8" s="46"/>
      <c r="I8" s="46"/>
      <c r="J8" s="46"/>
      <c r="K8" s="48" t="s">
        <v>99</v>
      </c>
      <c r="L8" s="49">
        <f ca="1">TODAY()+LEN(Summary!A6)</f>
        <v>45503</v>
      </c>
      <c r="M8" s="5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33" ht="32.25" customHeight="1">
      <c r="B9" s="540">
        <f>Summary!$A$11</f>
        <v>0</v>
      </c>
      <c r="C9" s="540"/>
      <c r="D9" s="540"/>
      <c r="E9" s="540"/>
      <c r="F9" s="540"/>
      <c r="G9" s="540"/>
      <c r="H9" s="540"/>
      <c r="I9" s="201"/>
      <c r="J9" s="191"/>
      <c r="K9" s="538" t="s">
        <v>45</v>
      </c>
      <c r="L9" s="539"/>
      <c r="M9" s="46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33" ht="24.75" customHeight="1">
      <c r="B10" s="540"/>
      <c r="C10" s="540"/>
      <c r="D10" s="540"/>
      <c r="E10" s="540"/>
      <c r="F10" s="540"/>
      <c r="G10" s="540"/>
      <c r="H10" s="540"/>
      <c r="I10" s="201"/>
      <c r="J10" s="191"/>
      <c r="K10" s="48" t="s">
        <v>100</v>
      </c>
      <c r="L10" s="112">
        <f ca="1">NOW()</f>
        <v>45503.700781712963</v>
      </c>
      <c r="M10" s="11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33" s="111" customFormat="1" ht="24.75" customHeight="1">
      <c r="B11" s="540"/>
      <c r="C11" s="540"/>
      <c r="D11" s="540"/>
      <c r="E11" s="540"/>
      <c r="F11" s="540"/>
      <c r="G11" s="540"/>
      <c r="H11" s="540"/>
      <c r="I11" s="201"/>
      <c r="J11" s="191"/>
      <c r="K11" s="48"/>
      <c r="L11" s="112"/>
      <c r="M11" s="11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33" s="63" customFormat="1" ht="30" customHeight="1" thickBot="1">
      <c r="A12" s="111"/>
      <c r="B12" s="51"/>
      <c r="C12" s="51"/>
      <c r="D12" s="51"/>
      <c r="E12" s="47"/>
      <c r="F12" s="46"/>
      <c r="G12" s="46"/>
      <c r="H12" s="46"/>
      <c r="I12" s="46"/>
      <c r="J12" s="46"/>
      <c r="K12" s="5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33" s="72" customFormat="1" ht="39.75" customHeight="1" thickBot="1">
      <c r="B13" s="541" t="s">
        <v>125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3"/>
      <c r="M13" s="81"/>
      <c r="N13" s="81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33" s="146" customFormat="1" ht="30" customHeight="1" thickBot="1">
      <c r="B14" s="544" t="s">
        <v>126</v>
      </c>
      <c r="C14" s="545"/>
      <c r="D14" s="379"/>
      <c r="E14" s="177">
        <v>45568</v>
      </c>
      <c r="F14" s="177">
        <v>45569</v>
      </c>
      <c r="G14" s="177">
        <v>45570</v>
      </c>
      <c r="H14" s="177">
        <v>45571</v>
      </c>
      <c r="I14" s="177">
        <v>45572</v>
      </c>
      <c r="J14" s="546" t="s">
        <v>81</v>
      </c>
      <c r="K14" s="547"/>
      <c r="L14" s="69" t="s">
        <v>16</v>
      </c>
      <c r="M14" s="53"/>
      <c r="N14" s="53"/>
      <c r="O14" s="74"/>
      <c r="P14" s="74"/>
      <c r="Q14" s="74"/>
      <c r="R14" s="74"/>
      <c r="S14" s="74"/>
      <c r="T14" s="74"/>
      <c r="U14" s="5"/>
      <c r="V14" s="5"/>
      <c r="W14" s="5"/>
      <c r="X14" s="5"/>
      <c r="Y14" s="5"/>
      <c r="Z14" s="5"/>
    </row>
    <row r="15" spans="1:33" s="146" customFormat="1" ht="30" customHeight="1" thickBot="1">
      <c r="B15" s="534" t="s">
        <v>105</v>
      </c>
      <c r="C15" s="324" t="s">
        <v>5</v>
      </c>
      <c r="D15" s="66">
        <f>+'Hotel CAT A Form (Delegations)'!Sgl_BB_A</f>
        <v>150</v>
      </c>
      <c r="E15" s="65">
        <f>+'Hotel CAT A Form (Delegations)'!R$62</f>
        <v>0</v>
      </c>
      <c r="F15" s="65">
        <f>+'Hotel CAT A Form (Delegations)'!S$62</f>
        <v>0</v>
      </c>
      <c r="G15" s="65">
        <f>+'Hotel CAT A Form (Delegations)'!T$62</f>
        <v>0</v>
      </c>
      <c r="H15" s="65">
        <f>+'Hotel CAT A Form (Delegations)'!U$62</f>
        <v>0</v>
      </c>
      <c r="I15" s="65">
        <f>+'Hotel CAT A Form (Delegations)'!V$62</f>
        <v>0</v>
      </c>
      <c r="J15" s="530">
        <f>SUM(E15:I15)</f>
        <v>0</v>
      </c>
      <c r="K15" s="531"/>
      <c r="L15" s="67">
        <f>D15*J15</f>
        <v>0</v>
      </c>
      <c r="M15" s="53"/>
      <c r="N15" s="53"/>
      <c r="O15" s="75"/>
      <c r="P15" s="76"/>
      <c r="Q15" s="76"/>
      <c r="R15" s="76"/>
      <c r="S15" s="76"/>
      <c r="T15" s="74"/>
      <c r="U15" s="5"/>
      <c r="V15" s="5"/>
      <c r="W15" s="5"/>
      <c r="X15" s="5"/>
      <c r="Y15" s="5"/>
      <c r="Z15" s="5"/>
    </row>
    <row r="16" spans="1:33" s="221" customFormat="1" ht="30" customHeight="1" thickBot="1">
      <c r="B16" s="534"/>
      <c r="C16" s="324" t="s">
        <v>134</v>
      </c>
      <c r="D16" s="66">
        <f>+'Hotel CAT A Form (Delegations)'!Twn_BB_A</f>
        <v>115</v>
      </c>
      <c r="E16" s="176">
        <f>+'Hotel CAT A Form (Delegations)'!R$64</f>
        <v>0</v>
      </c>
      <c r="F16" s="176">
        <f>+'Hotel CAT A Form (Delegations)'!S$64</f>
        <v>0</v>
      </c>
      <c r="G16" s="176">
        <f>+'Hotel CAT A Form (Delegations)'!T$64</f>
        <v>0</v>
      </c>
      <c r="H16" s="176">
        <f>+'Hotel CAT A Form (Delegations)'!U$64</f>
        <v>0</v>
      </c>
      <c r="I16" s="176">
        <f>+'Hotel CAT A Form (Delegations)'!V$64</f>
        <v>0</v>
      </c>
      <c r="J16" s="530">
        <f t="shared" ref="J16:J17" si="0">SUM(E16:I16)</f>
        <v>0</v>
      </c>
      <c r="K16" s="531"/>
      <c r="L16" s="67">
        <f t="shared" ref="L16:L17" si="1">D16*J16</f>
        <v>0</v>
      </c>
      <c r="M16" s="53"/>
      <c r="N16" s="53"/>
      <c r="O16" s="75"/>
      <c r="P16" s="76"/>
      <c r="Q16" s="76"/>
      <c r="R16" s="76"/>
      <c r="S16" s="76"/>
      <c r="T16" s="74"/>
      <c r="U16" s="5"/>
      <c r="V16" s="5"/>
      <c r="W16" s="5"/>
      <c r="X16" s="5"/>
      <c r="Y16" s="5"/>
      <c r="Z16" s="5"/>
    </row>
    <row r="17" spans="2:26" s="221" customFormat="1" ht="30" customHeight="1" thickBot="1">
      <c r="B17" s="535"/>
      <c r="C17" s="209" t="s">
        <v>109</v>
      </c>
      <c r="D17" s="210">
        <f>+'Hotel CAT A Form (Delegations)'!Tpl_BB_A</f>
        <v>100</v>
      </c>
      <c r="E17" s="350">
        <f>+'Hotel CAT A Form (Delegations)'!R$66</f>
        <v>0</v>
      </c>
      <c r="F17" s="350">
        <f>+'Hotel CAT A Form (Delegations)'!S$66</f>
        <v>0</v>
      </c>
      <c r="G17" s="350">
        <f>+'Hotel CAT A Form (Delegations)'!T$66</f>
        <v>0</v>
      </c>
      <c r="H17" s="350">
        <f>+'Hotel CAT A Form (Delegations)'!U$66</f>
        <v>0</v>
      </c>
      <c r="I17" s="350">
        <f>+'Hotel CAT A Form (Delegations)'!V$66</f>
        <v>0</v>
      </c>
      <c r="J17" s="530">
        <f t="shared" si="0"/>
        <v>0</v>
      </c>
      <c r="K17" s="531"/>
      <c r="L17" s="67">
        <f t="shared" si="1"/>
        <v>0</v>
      </c>
      <c r="M17" s="53"/>
      <c r="N17" s="53"/>
      <c r="O17" s="75"/>
      <c r="P17" s="76"/>
      <c r="Q17" s="76"/>
      <c r="R17" s="76"/>
      <c r="S17" s="76"/>
      <c r="T17" s="74"/>
      <c r="U17" s="5"/>
      <c r="V17" s="5"/>
      <c r="W17" s="5"/>
      <c r="X17" s="5"/>
      <c r="Y17" s="5"/>
      <c r="Z17" s="5"/>
    </row>
    <row r="18" spans="2:26" s="325" customFormat="1" ht="10.5" customHeight="1" thickBot="1">
      <c r="B18" s="351"/>
      <c r="C18" s="351"/>
      <c r="D18" s="352"/>
      <c r="E18" s="353"/>
      <c r="F18" s="353"/>
      <c r="G18" s="353"/>
      <c r="H18" s="353"/>
      <c r="I18" s="353"/>
      <c r="J18" s="354"/>
      <c r="K18" s="354"/>
      <c r="L18" s="355"/>
      <c r="M18" s="53"/>
      <c r="N18" s="53"/>
      <c r="O18" s="75"/>
      <c r="P18" s="76"/>
      <c r="Q18" s="76"/>
      <c r="R18" s="76"/>
      <c r="S18" s="76"/>
      <c r="T18" s="74"/>
      <c r="U18" s="5"/>
      <c r="V18" s="5"/>
      <c r="W18" s="5"/>
      <c r="X18" s="5"/>
      <c r="Y18" s="5"/>
      <c r="Z18" s="5"/>
    </row>
    <row r="19" spans="2:26" s="146" customFormat="1" ht="30" customHeight="1" thickBot="1">
      <c r="B19" s="536" t="s">
        <v>103</v>
      </c>
      <c r="C19" s="324" t="s">
        <v>5</v>
      </c>
      <c r="D19" s="66">
        <f>+'Hotel CAT A Form (Delegations)'!Sgl_HB_A</f>
        <v>175</v>
      </c>
      <c r="E19" s="65">
        <f>+'Hotel CAT A Form (Delegations)'!R$69</f>
        <v>0</v>
      </c>
      <c r="F19" s="65">
        <f>+'Hotel CAT A Form (Delegations)'!S$69</f>
        <v>0</v>
      </c>
      <c r="G19" s="65">
        <f>+'Hotel CAT A Form (Delegations)'!T$69</f>
        <v>0</v>
      </c>
      <c r="H19" s="65">
        <f>+'Hotel CAT A Form (Delegations)'!U$69</f>
        <v>0</v>
      </c>
      <c r="I19" s="65">
        <f>+'Hotel CAT A Form (Delegations)'!V$69</f>
        <v>0</v>
      </c>
      <c r="J19" s="530">
        <f>SUM(E19:I19)</f>
        <v>0</v>
      </c>
      <c r="K19" s="531"/>
      <c r="L19" s="67">
        <f>D19*J19</f>
        <v>0</v>
      </c>
      <c r="M19" s="53"/>
      <c r="N19" s="53"/>
      <c r="O19" s="77"/>
      <c r="P19" s="78"/>
      <c r="Q19" s="78"/>
      <c r="R19" s="78"/>
      <c r="S19" s="78"/>
      <c r="T19" s="74"/>
      <c r="U19" s="5"/>
      <c r="V19" s="5"/>
      <c r="W19" s="5"/>
      <c r="X19" s="5"/>
      <c r="Y19" s="5"/>
      <c r="Z19" s="5"/>
    </row>
    <row r="20" spans="2:26" s="221" customFormat="1" ht="30" customHeight="1" thickBot="1">
      <c r="B20" s="536"/>
      <c r="C20" s="324" t="s">
        <v>134</v>
      </c>
      <c r="D20" s="66">
        <f>+'Hotel CAT A Form (Delegations)'!Twn_HB_A</f>
        <v>140</v>
      </c>
      <c r="E20" s="65">
        <f>+'Hotel CAT A Form (Delegations)'!R$71</f>
        <v>0</v>
      </c>
      <c r="F20" s="65">
        <f>+'Hotel CAT A Form (Delegations)'!S$71</f>
        <v>0</v>
      </c>
      <c r="G20" s="65">
        <f>+'Hotel CAT A Form (Delegations)'!T$71</f>
        <v>0</v>
      </c>
      <c r="H20" s="65">
        <f>+'Hotel CAT A Form (Delegations)'!U$71</f>
        <v>0</v>
      </c>
      <c r="I20" s="65">
        <f>+'Hotel CAT A Form (Delegations)'!V$71</f>
        <v>0</v>
      </c>
      <c r="J20" s="530">
        <f t="shared" ref="J20:J21" si="2">SUM(E20:I20)</f>
        <v>0</v>
      </c>
      <c r="K20" s="531"/>
      <c r="L20" s="67">
        <f t="shared" ref="L20:L21" si="3">D20*J20</f>
        <v>0</v>
      </c>
      <c r="M20" s="53"/>
      <c r="N20" s="53"/>
      <c r="O20" s="77"/>
      <c r="P20" s="78"/>
      <c r="Q20" s="78"/>
      <c r="R20" s="78"/>
      <c r="S20" s="78"/>
      <c r="T20" s="74"/>
      <c r="U20" s="5"/>
      <c r="V20" s="5"/>
      <c r="W20" s="5"/>
      <c r="X20" s="5"/>
      <c r="Y20" s="5"/>
      <c r="Z20" s="5"/>
    </row>
    <row r="21" spans="2:26" s="221" customFormat="1" ht="30" customHeight="1" thickBot="1">
      <c r="B21" s="536"/>
      <c r="C21" s="347" t="s">
        <v>109</v>
      </c>
      <c r="D21" s="66">
        <f>+'Hotel CAT A Form (Delegations)'!Tpl_HB_A</f>
        <v>125</v>
      </c>
      <c r="E21" s="65">
        <f>+'Hotel CAT A Form (Delegations)'!R$73</f>
        <v>0</v>
      </c>
      <c r="F21" s="65">
        <f>+'Hotel CAT A Form (Delegations)'!S$73</f>
        <v>0</v>
      </c>
      <c r="G21" s="65">
        <f>+'Hotel CAT A Form (Delegations)'!T$73</f>
        <v>0</v>
      </c>
      <c r="H21" s="65">
        <f>+'Hotel CAT A Form (Delegations)'!U$73</f>
        <v>0</v>
      </c>
      <c r="I21" s="65">
        <f>+'Hotel CAT A Form (Delegations)'!V$73</f>
        <v>0</v>
      </c>
      <c r="J21" s="530">
        <f t="shared" si="2"/>
        <v>0</v>
      </c>
      <c r="K21" s="531"/>
      <c r="L21" s="67">
        <f t="shared" si="3"/>
        <v>0</v>
      </c>
      <c r="M21" s="53"/>
      <c r="N21" s="53"/>
      <c r="O21" s="77"/>
      <c r="P21" s="78"/>
      <c r="Q21" s="78"/>
      <c r="R21" s="78"/>
      <c r="S21" s="78"/>
      <c r="T21" s="74"/>
      <c r="U21" s="5"/>
      <c r="V21" s="5"/>
      <c r="W21" s="5"/>
      <c r="X21" s="5"/>
      <c r="Y21" s="5"/>
      <c r="Z21" s="5"/>
    </row>
    <row r="22" spans="2:26" s="325" customFormat="1" ht="10.5" customHeight="1" thickBot="1">
      <c r="B22" s="356"/>
      <c r="C22" s="356"/>
      <c r="D22" s="357"/>
      <c r="E22" s="358"/>
      <c r="F22" s="358"/>
      <c r="G22" s="358"/>
      <c r="H22" s="358"/>
      <c r="I22" s="358"/>
      <c r="J22" s="359"/>
      <c r="K22" s="359"/>
      <c r="L22" s="360"/>
      <c r="M22" s="53"/>
      <c r="N22" s="53"/>
      <c r="O22" s="75"/>
      <c r="P22" s="76"/>
      <c r="Q22" s="76"/>
      <c r="R22" s="76"/>
      <c r="S22" s="76"/>
      <c r="T22" s="74"/>
      <c r="U22" s="5"/>
      <c r="V22" s="5"/>
      <c r="W22" s="5"/>
      <c r="X22" s="5"/>
      <c r="Y22" s="5"/>
      <c r="Z22" s="5"/>
    </row>
    <row r="23" spans="2:26" s="146" customFormat="1" ht="30" customHeight="1" thickBot="1">
      <c r="B23" s="537" t="s">
        <v>104</v>
      </c>
      <c r="C23" s="324" t="s">
        <v>5</v>
      </c>
      <c r="D23" s="66">
        <f>+'Hotel CAT A Form (Delegations)'!Sgl_FB_A</f>
        <v>195</v>
      </c>
      <c r="E23" s="176">
        <f>+'Hotel CAT A Form (Delegations)'!R$76</f>
        <v>0</v>
      </c>
      <c r="F23" s="176">
        <f>+'Hotel CAT A Form (Delegations)'!S$76</f>
        <v>0</v>
      </c>
      <c r="G23" s="176">
        <f>+'Hotel CAT A Form (Delegations)'!T$76</f>
        <v>0</v>
      </c>
      <c r="H23" s="176">
        <f>+'Hotel CAT A Form (Delegations)'!U$76</f>
        <v>0</v>
      </c>
      <c r="I23" s="176">
        <f>+'Hotel CAT A Form (Delegations)'!V$76</f>
        <v>0</v>
      </c>
      <c r="J23" s="532">
        <f>SUM(E23:I23)</f>
        <v>0</v>
      </c>
      <c r="K23" s="533"/>
      <c r="L23" s="348">
        <f>D23*J23</f>
        <v>0</v>
      </c>
      <c r="M23" s="53"/>
      <c r="N23" s="53"/>
      <c r="O23" s="77"/>
      <c r="P23" s="78"/>
      <c r="Q23" s="78"/>
      <c r="R23" s="78"/>
      <c r="S23" s="78"/>
      <c r="T23" s="74"/>
      <c r="U23" s="5"/>
      <c r="V23" s="5"/>
      <c r="W23" s="5"/>
      <c r="X23" s="5"/>
      <c r="Y23" s="5"/>
      <c r="Z23" s="5"/>
    </row>
    <row r="24" spans="2:26" s="221" customFormat="1" ht="30" customHeight="1" thickBot="1">
      <c r="B24" s="534"/>
      <c r="C24" s="324" t="s">
        <v>134</v>
      </c>
      <c r="D24" s="66">
        <f>+'Hotel CAT A Form (Delegations)'!Twn_FB_A</f>
        <v>160</v>
      </c>
      <c r="E24" s="176">
        <f>+'Hotel CAT A Form (Delegations)'!R$78</f>
        <v>0</v>
      </c>
      <c r="F24" s="176">
        <f>+'Hotel CAT A Form (Delegations)'!S$78</f>
        <v>0</v>
      </c>
      <c r="G24" s="176">
        <f>+'Hotel CAT A Form (Delegations)'!T$78</f>
        <v>0</v>
      </c>
      <c r="H24" s="176">
        <f>+'Hotel CAT A Form (Delegations)'!U$78</f>
        <v>0</v>
      </c>
      <c r="I24" s="176">
        <f>+'Hotel CAT A Form (Delegations)'!V$78</f>
        <v>0</v>
      </c>
      <c r="J24" s="532">
        <f t="shared" ref="J24:J25" si="4">SUM(E24:I24)</f>
        <v>0</v>
      </c>
      <c r="K24" s="533"/>
      <c r="L24" s="348">
        <f t="shared" ref="L24:L25" si="5">D24*J24</f>
        <v>0</v>
      </c>
      <c r="M24" s="53"/>
      <c r="N24" s="53"/>
      <c r="O24" s="75"/>
      <c r="P24" s="76"/>
      <c r="Q24" s="76"/>
      <c r="R24" s="76"/>
      <c r="S24" s="76"/>
      <c r="T24" s="74"/>
      <c r="U24" s="5"/>
      <c r="V24" s="5"/>
      <c r="W24" s="5"/>
      <c r="X24" s="5"/>
      <c r="Y24" s="5"/>
      <c r="Z24" s="5"/>
    </row>
    <row r="25" spans="2:26" s="221" customFormat="1" ht="30" customHeight="1" thickBot="1">
      <c r="B25" s="534"/>
      <c r="C25" s="347" t="s">
        <v>109</v>
      </c>
      <c r="D25" s="66">
        <f>+'Hotel CAT A Form (Delegations)'!Tpl_FB_A</f>
        <v>145</v>
      </c>
      <c r="E25" s="176">
        <f>+'Hotel CAT A Form (Delegations)'!R$80</f>
        <v>0</v>
      </c>
      <c r="F25" s="176">
        <f>+'Hotel CAT A Form (Delegations)'!S$80</f>
        <v>0</v>
      </c>
      <c r="G25" s="176">
        <f>+'Hotel CAT A Form (Delegations)'!T$80</f>
        <v>0</v>
      </c>
      <c r="H25" s="176">
        <f>+'Hotel CAT A Form (Delegations)'!U$80</f>
        <v>0</v>
      </c>
      <c r="I25" s="176">
        <f>+'Hotel CAT A Form (Delegations)'!V$80</f>
        <v>0</v>
      </c>
      <c r="J25" s="532">
        <f t="shared" si="4"/>
        <v>0</v>
      </c>
      <c r="K25" s="533"/>
      <c r="L25" s="348">
        <f t="shared" si="5"/>
        <v>0</v>
      </c>
      <c r="M25" s="53"/>
      <c r="N25" s="53"/>
      <c r="O25" s="75"/>
      <c r="P25" s="76"/>
      <c r="Q25" s="76"/>
      <c r="R25" s="76"/>
      <c r="S25" s="76"/>
      <c r="T25" s="74"/>
      <c r="U25" s="5"/>
      <c r="V25" s="5"/>
      <c r="W25" s="5"/>
      <c r="X25" s="5"/>
      <c r="Y25" s="5"/>
      <c r="Z25" s="5"/>
    </row>
    <row r="26" spans="2:26" s="170" customFormat="1" ht="30" customHeight="1" thickBot="1">
      <c r="B26" s="185"/>
      <c r="C26" s="185"/>
      <c r="D26" s="186"/>
      <c r="E26" s="187"/>
      <c r="F26" s="187"/>
      <c r="G26" s="187"/>
      <c r="H26" s="187"/>
      <c r="I26" s="187"/>
      <c r="J26" s="532">
        <f>SUM(J15:K25)</f>
        <v>0</v>
      </c>
      <c r="K26" s="533"/>
      <c r="L26" s="67">
        <f>SUM(L15:L25)</f>
        <v>0</v>
      </c>
      <c r="M26" s="53"/>
      <c r="N26" s="53"/>
      <c r="O26" s="77"/>
      <c r="P26" s="78"/>
      <c r="Q26" s="78"/>
      <c r="R26" s="78"/>
      <c r="S26" s="78"/>
      <c r="T26" s="74"/>
      <c r="U26" s="5"/>
      <c r="V26" s="5"/>
      <c r="W26" s="5"/>
      <c r="X26" s="5"/>
      <c r="Y26" s="5"/>
      <c r="Z26" s="5"/>
    </row>
    <row r="27" spans="2:26" s="146" customFormat="1" ht="30" customHeight="1" thickBot="1">
      <c r="B27" s="51"/>
      <c r="C27" s="51"/>
      <c r="D27" s="51"/>
      <c r="E27" s="47"/>
      <c r="F27" s="46"/>
      <c r="G27" s="46"/>
      <c r="H27" s="46"/>
      <c r="I27" s="46"/>
      <c r="J27" s="46"/>
      <c r="K27" s="52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s="72" customFormat="1" ht="39.75" customHeight="1" thickBot="1">
      <c r="B28" s="541" t="s">
        <v>125</v>
      </c>
      <c r="C28" s="542"/>
      <c r="D28" s="542"/>
      <c r="E28" s="542"/>
      <c r="F28" s="542"/>
      <c r="G28" s="542"/>
      <c r="H28" s="542"/>
      <c r="I28" s="542"/>
      <c r="J28" s="542"/>
      <c r="K28" s="542"/>
      <c r="L28" s="543"/>
      <c r="M28" s="81"/>
      <c r="N28" s="81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2:26" s="221" customFormat="1" ht="30" customHeight="1" thickBot="1">
      <c r="B29" s="544" t="s">
        <v>90</v>
      </c>
      <c r="C29" s="545"/>
      <c r="D29" s="379"/>
      <c r="E29" s="177">
        <v>45568</v>
      </c>
      <c r="F29" s="177">
        <v>45569</v>
      </c>
      <c r="G29" s="177">
        <v>45570</v>
      </c>
      <c r="H29" s="177">
        <v>45571</v>
      </c>
      <c r="I29" s="177">
        <v>45572</v>
      </c>
      <c r="J29" s="546" t="s">
        <v>81</v>
      </c>
      <c r="K29" s="547"/>
      <c r="L29" s="69" t="s">
        <v>16</v>
      </c>
      <c r="M29" s="53"/>
      <c r="N29" s="53"/>
      <c r="O29" s="74"/>
      <c r="P29" s="74"/>
      <c r="Q29" s="74"/>
      <c r="R29" s="74"/>
      <c r="S29" s="74"/>
      <c r="T29" s="74"/>
      <c r="U29" s="5"/>
      <c r="V29" s="5"/>
      <c r="W29" s="5"/>
      <c r="X29" s="5"/>
      <c r="Y29" s="5"/>
      <c r="Z29" s="5"/>
    </row>
    <row r="30" spans="2:26" s="221" customFormat="1" ht="30" customHeight="1" thickBot="1">
      <c r="B30" s="552" t="s">
        <v>105</v>
      </c>
      <c r="C30" s="323" t="s">
        <v>5</v>
      </c>
      <c r="D30" s="66">
        <f>+'Hotel CAT B Form (Delegations)'!Sgl_BB_B</f>
        <v>120</v>
      </c>
      <c r="E30" s="176">
        <f>+'Hotel CAT B Form (Delegations)'!R$62</f>
        <v>0</v>
      </c>
      <c r="F30" s="176">
        <f>+'Hotel CAT B Form (Delegations)'!S$62</f>
        <v>0</v>
      </c>
      <c r="G30" s="176">
        <f>+'Hotel CAT B Form (Delegations)'!T$62</f>
        <v>0</v>
      </c>
      <c r="H30" s="176">
        <f>+'Hotel CAT B Form (Delegations)'!U$62</f>
        <v>0</v>
      </c>
      <c r="I30" s="176">
        <f>+'Hotel CAT B Form (Delegations)'!V$62</f>
        <v>0</v>
      </c>
      <c r="J30" s="532">
        <f>SUM(E30:I30)</f>
        <v>0</v>
      </c>
      <c r="K30" s="533"/>
      <c r="L30" s="67">
        <f>D30*J30</f>
        <v>0</v>
      </c>
      <c r="M30" s="53"/>
      <c r="N30" s="53"/>
      <c r="O30" s="75"/>
      <c r="P30" s="76"/>
      <c r="Q30" s="76"/>
      <c r="R30" s="76"/>
      <c r="S30" s="76"/>
      <c r="T30" s="74"/>
      <c r="U30" s="5"/>
      <c r="V30" s="5"/>
      <c r="W30" s="5"/>
      <c r="X30" s="5"/>
      <c r="Y30" s="5"/>
      <c r="Z30" s="5"/>
    </row>
    <row r="31" spans="2:26" s="221" customFormat="1" ht="30" customHeight="1" thickBot="1">
      <c r="B31" s="553"/>
      <c r="C31" s="366" t="s">
        <v>134</v>
      </c>
      <c r="D31" s="66">
        <f>+'Hotel CAT B Form (Delegations)'!Twn_BB_B</f>
        <v>95</v>
      </c>
      <c r="E31" s="65">
        <f>+'Hotel CAT B Form (Delegations)'!R$64</f>
        <v>0</v>
      </c>
      <c r="F31" s="65">
        <f>+'Hotel CAT B Form (Delegations)'!S$64</f>
        <v>0</v>
      </c>
      <c r="G31" s="65">
        <f>+'Hotel CAT B Form (Delegations)'!T$64</f>
        <v>0</v>
      </c>
      <c r="H31" s="65">
        <f>+'Hotel CAT B Form (Delegations)'!U$64</f>
        <v>0</v>
      </c>
      <c r="I31" s="65">
        <f>+'Hotel CAT B Form (Delegations)'!V$64</f>
        <v>0</v>
      </c>
      <c r="J31" s="532">
        <f>SUM(E31:I31)</f>
        <v>0</v>
      </c>
      <c r="K31" s="533"/>
      <c r="L31" s="67">
        <f>D31*J31</f>
        <v>0</v>
      </c>
      <c r="M31" s="53"/>
      <c r="N31" s="53"/>
      <c r="O31" s="77"/>
      <c r="P31" s="78"/>
      <c r="Q31" s="78"/>
      <c r="R31" s="78"/>
      <c r="S31" s="78"/>
      <c r="T31" s="74"/>
      <c r="U31" s="5"/>
      <c r="V31" s="5"/>
      <c r="W31" s="5"/>
      <c r="X31" s="5"/>
      <c r="Y31" s="5"/>
      <c r="Z31" s="5"/>
    </row>
    <row r="32" spans="2:26" s="221" customFormat="1" ht="30" customHeight="1" thickBot="1">
      <c r="B32" s="185"/>
      <c r="C32" s="185"/>
      <c r="D32" s="186"/>
      <c r="E32" s="187"/>
      <c r="F32" s="187"/>
      <c r="G32" s="187"/>
      <c r="H32" s="187"/>
      <c r="I32" s="187"/>
      <c r="J32" s="532">
        <f>SUM(J30:K31)</f>
        <v>0</v>
      </c>
      <c r="K32" s="533"/>
      <c r="L32" s="67">
        <f>SUM(L30:L31)</f>
        <v>0</v>
      </c>
      <c r="M32" s="53"/>
      <c r="N32" s="53"/>
      <c r="O32" s="77"/>
      <c r="P32" s="78"/>
      <c r="Q32" s="78"/>
      <c r="R32" s="78"/>
      <c r="S32" s="78"/>
      <c r="T32" s="74"/>
      <c r="U32" s="5"/>
      <c r="V32" s="5"/>
      <c r="W32" s="5"/>
      <c r="X32" s="5"/>
      <c r="Y32" s="5"/>
      <c r="Z32" s="5"/>
    </row>
    <row r="33" spans="1:26" s="221" customFormat="1" ht="30" customHeight="1" thickBot="1">
      <c r="B33" s="51"/>
      <c r="C33" s="51"/>
      <c r="D33" s="51"/>
      <c r="E33" s="47"/>
      <c r="F33" s="46"/>
      <c r="G33" s="46"/>
      <c r="H33" s="46"/>
      <c r="I33" s="46"/>
      <c r="J33" s="46"/>
      <c r="K33" s="52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s="63" customFormat="1" ht="39.75" customHeight="1" thickBot="1">
      <c r="A34" s="111"/>
      <c r="B34" s="541" t="s">
        <v>82</v>
      </c>
      <c r="C34" s="542"/>
      <c r="D34" s="542"/>
      <c r="E34" s="543"/>
      <c r="G34" s="72"/>
      <c r="H34" s="362"/>
      <c r="I34" s="551" t="s">
        <v>74</v>
      </c>
      <c r="J34" s="551"/>
      <c r="K34" s="551"/>
      <c r="L34" s="551"/>
      <c r="N34" s="5"/>
      <c r="O34" s="5"/>
      <c r="P34" s="5"/>
      <c r="Q34" s="5"/>
      <c r="R34" s="5"/>
      <c r="S34" s="5"/>
      <c r="T34" s="5"/>
      <c r="U34" s="5"/>
      <c r="V34" s="5"/>
    </row>
    <row r="35" spans="1:26" ht="30" customHeight="1" thickBot="1">
      <c r="B35" s="194"/>
      <c r="C35" s="141" t="s">
        <v>66</v>
      </c>
      <c r="D35" s="166" t="s">
        <v>36</v>
      </c>
      <c r="E35" s="193" t="s">
        <v>16</v>
      </c>
      <c r="G35" s="327"/>
      <c r="H35" s="361"/>
      <c r="I35" s="194"/>
      <c r="J35" s="164" t="s">
        <v>66</v>
      </c>
      <c r="K35" s="165" t="s">
        <v>36</v>
      </c>
      <c r="L35" s="165" t="s">
        <v>16</v>
      </c>
      <c r="N35" s="50"/>
      <c r="O35" s="50"/>
      <c r="P35" s="54"/>
      <c r="Q35" s="50"/>
      <c r="R35" s="50"/>
      <c r="S35" s="54"/>
      <c r="T35" s="54"/>
      <c r="U35" s="54"/>
      <c r="V35" s="56"/>
    </row>
    <row r="36" spans="1:26" ht="35" thickBot="1">
      <c r="B36" s="172" t="s">
        <v>73</v>
      </c>
      <c r="C36" s="66">
        <v>150</v>
      </c>
      <c r="D36" s="192">
        <f>+'Hotel CAT A Form (Delegations)'!W62+'Hotel CAT B Form (Delegations)'!W62</f>
        <v>0</v>
      </c>
      <c r="E36" s="67">
        <f>C36*D36</f>
        <v>0</v>
      </c>
      <c r="G36" s="327"/>
      <c r="H36" s="361"/>
      <c r="I36" s="165" t="s">
        <v>110</v>
      </c>
      <c r="J36" s="66">
        <v>22</v>
      </c>
      <c r="K36" s="87">
        <f>+'Hotel CAT A Form (Delegations)'!X62+'Hotel CAT B Form (Delegations)'!X62</f>
        <v>0</v>
      </c>
      <c r="L36" s="67">
        <f>J36*K36</f>
        <v>0</v>
      </c>
      <c r="N36" s="50"/>
      <c r="O36" s="50"/>
      <c r="P36" s="50"/>
      <c r="Q36" s="50"/>
      <c r="R36" s="50"/>
      <c r="S36" s="50"/>
      <c r="T36" s="50"/>
      <c r="U36" s="50"/>
      <c r="V36" s="50"/>
    </row>
    <row r="37" spans="1:26" ht="30" hidden="1" thickBot="1">
      <c r="B37" s="172" t="s">
        <v>91</v>
      </c>
      <c r="C37" s="66">
        <v>60</v>
      </c>
      <c r="D37" s="192">
        <f>+'Hotel CAT A Form (Delegations)'!Z64</f>
        <v>0</v>
      </c>
      <c r="E37" s="67">
        <f>C37*D37</f>
        <v>0</v>
      </c>
      <c r="G37" s="185"/>
      <c r="H37" s="349"/>
      <c r="I37" s="347"/>
      <c r="J37" s="66"/>
      <c r="K37" s="87"/>
      <c r="L37" s="67">
        <f>J37*K37</f>
        <v>0</v>
      </c>
      <c r="O37" s="41"/>
      <c r="P37" s="41"/>
      <c r="Q37" s="50"/>
      <c r="R37" s="50"/>
      <c r="S37" s="50"/>
      <c r="T37" s="50"/>
      <c r="U37" s="50"/>
      <c r="V37" s="50"/>
      <c r="W37" s="50"/>
    </row>
    <row r="38" spans="1:26" s="170" customFormat="1" ht="30" customHeight="1" thickBot="1">
      <c r="B38" s="188"/>
      <c r="C38" s="188"/>
      <c r="D38" s="192">
        <f>SUM(D36:D37)</f>
        <v>0</v>
      </c>
      <c r="E38" s="67">
        <f>SUM(E36:E37)</f>
        <v>0</v>
      </c>
      <c r="F38" s="208"/>
      <c r="G38" s="185"/>
      <c r="H38" s="349"/>
      <c r="I38" s="347" t="s">
        <v>111</v>
      </c>
      <c r="J38" s="66">
        <v>22</v>
      </c>
      <c r="K38" s="87">
        <f>+'Hotel CAT A Form (Delegations)'!Y62+'Hotel CAT B Form (Delegations)'!Y62</f>
        <v>0</v>
      </c>
      <c r="L38" s="67">
        <f>J38*K38</f>
        <v>0</v>
      </c>
      <c r="O38" s="41"/>
      <c r="P38" s="50"/>
      <c r="Q38" s="50"/>
      <c r="R38" s="50"/>
      <c r="S38" s="50"/>
      <c r="T38" s="50"/>
      <c r="U38" s="50"/>
      <c r="V38" s="50"/>
    </row>
    <row r="39" spans="1:26" ht="30" customHeight="1" thickBot="1">
      <c r="B39" s="522"/>
      <c r="C39" s="522"/>
      <c r="D39" s="163"/>
      <c r="E39" s="161"/>
      <c r="F39" s="207"/>
      <c r="G39" s="185"/>
      <c r="H39" s="185"/>
      <c r="I39" s="185"/>
      <c r="J39" s="363"/>
      <c r="K39" s="364">
        <f>SUM(K36:K38)</f>
        <v>0</v>
      </c>
      <c r="L39" s="348">
        <f>SUM(L36:L38)</f>
        <v>0</v>
      </c>
      <c r="M39" s="325"/>
      <c r="S39" s="50"/>
      <c r="T39" s="50"/>
      <c r="U39" s="50"/>
      <c r="V39" s="50"/>
    </row>
    <row r="40" spans="1:26" s="146" customFormat="1" ht="30" customHeight="1" thickBot="1">
      <c r="B40" s="548" t="s">
        <v>64</v>
      </c>
      <c r="C40" s="549"/>
      <c r="D40" s="549"/>
      <c r="E40" s="550"/>
      <c r="F40" s="345"/>
      <c r="G40" s="50"/>
      <c r="H40" s="322"/>
      <c r="I40" s="322"/>
      <c r="J40" s="163"/>
      <c r="K40" s="206"/>
      <c r="L40" s="207"/>
      <c r="M40"/>
      <c r="R40" s="50"/>
      <c r="S40" s="50"/>
      <c r="T40" s="50"/>
      <c r="U40" s="50"/>
    </row>
    <row r="41" spans="1:26" s="146" customFormat="1" ht="29.25" customHeight="1" thickBot="1">
      <c r="B41" s="164" t="s">
        <v>66</v>
      </c>
      <c r="C41" s="165" t="s">
        <v>36</v>
      </c>
      <c r="D41" s="529" t="s">
        <v>16</v>
      </c>
      <c r="E41" s="529"/>
      <c r="F41" s="207"/>
      <c r="G41" s="50"/>
      <c r="H41" s="322"/>
      <c r="I41" s="322"/>
      <c r="J41" s="163"/>
      <c r="K41" s="206"/>
      <c r="L41" s="207"/>
      <c r="M41"/>
      <c r="S41" s="50"/>
      <c r="T41" s="50"/>
      <c r="U41" s="50"/>
      <c r="V41" s="50"/>
    </row>
    <row r="42" spans="1:26" s="146" customFormat="1" ht="30" thickBot="1">
      <c r="B42" s="66">
        <v>25</v>
      </c>
      <c r="C42" s="371">
        <f>+'Hotel CAT A Form (Delegations)'!Z62+'Hotel CAT B Form (Delegations)'!Z62</f>
        <v>0</v>
      </c>
      <c r="D42" s="554">
        <f>+B42*C42</f>
        <v>0</v>
      </c>
      <c r="E42" s="554"/>
      <c r="F42" s="207"/>
      <c r="G42" s="345"/>
      <c r="H42" s="322"/>
      <c r="I42" s="322"/>
      <c r="J42" s="163"/>
      <c r="K42" s="206"/>
      <c r="L42" s="207"/>
      <c r="S42" s="50"/>
      <c r="T42" s="50"/>
      <c r="U42" s="50"/>
      <c r="V42" s="50"/>
    </row>
    <row r="43" spans="1:26" s="170" customFormat="1" ht="30" thickBot="1">
      <c r="B43" s="522"/>
      <c r="C43" s="222"/>
      <c r="D43" s="163"/>
      <c r="E43" s="206"/>
      <c r="F43" s="207"/>
      <c r="G43" s="146"/>
      <c r="I43" s="200"/>
      <c r="M43" s="146"/>
      <c r="Q43" s="50"/>
      <c r="R43" s="50"/>
      <c r="S43" s="50"/>
      <c r="T43" s="50"/>
      <c r="U43" s="50"/>
    </row>
    <row r="44" spans="1:26" s="146" customFormat="1" ht="29">
      <c r="B44" s="522"/>
      <c r="C44" s="222"/>
      <c r="D44" s="163"/>
      <c r="E44" s="206"/>
      <c r="F44" s="207"/>
      <c r="H44" s="510" t="s">
        <v>36</v>
      </c>
      <c r="I44" s="511"/>
      <c r="J44" s="511"/>
      <c r="K44" s="512"/>
      <c r="L44" s="516">
        <f>+SUM(L26,L32,E38,D42,L39)</f>
        <v>0</v>
      </c>
      <c r="M44" s="170"/>
      <c r="S44" s="50"/>
      <c r="T44" s="50"/>
      <c r="U44" s="50"/>
      <c r="V44" s="50"/>
      <c r="W44" s="50"/>
    </row>
    <row r="45" spans="1:26" s="170" customFormat="1" ht="30" customHeight="1" thickBot="1">
      <c r="B45" s="522"/>
      <c r="C45" s="524"/>
      <c r="D45" s="163"/>
      <c r="E45" s="206"/>
      <c r="F45" s="207"/>
      <c r="H45" s="513"/>
      <c r="I45" s="514"/>
      <c r="J45" s="514"/>
      <c r="K45" s="515"/>
      <c r="L45" s="509"/>
      <c r="M45" s="146"/>
      <c r="S45" s="50"/>
      <c r="T45" s="50"/>
      <c r="U45" s="50"/>
      <c r="V45" s="50"/>
      <c r="W45" s="50"/>
    </row>
    <row r="46" spans="1:26" s="170" customFormat="1" ht="30" customHeight="1">
      <c r="B46" s="196" t="s">
        <v>95</v>
      </c>
      <c r="G46" s="146"/>
      <c r="H46" s="517" t="s">
        <v>124</v>
      </c>
      <c r="I46" s="511"/>
      <c r="J46" s="511"/>
      <c r="K46" s="512"/>
      <c r="L46" s="508">
        <f ca="1">+'Hotel CAT A Form (Delegations)'!Z49+'Hotel CAT B Form (Delegations)'!Z49</f>
        <v>0</v>
      </c>
      <c r="N46" s="41"/>
      <c r="O46" s="41"/>
      <c r="P46" s="41"/>
      <c r="Q46" s="50"/>
      <c r="R46" s="50"/>
      <c r="S46" s="50"/>
      <c r="T46" s="50"/>
      <c r="U46" s="50"/>
      <c r="V46" s="50"/>
      <c r="W46" s="50"/>
    </row>
    <row r="47" spans="1:26" s="170" customFormat="1" ht="30" customHeight="1" thickBot="1">
      <c r="B47" s="526">
        <f>Summary!A23</f>
        <v>0</v>
      </c>
      <c r="C47" s="527"/>
      <c r="D47" s="527"/>
      <c r="E47" s="527"/>
      <c r="F47" s="527"/>
      <c r="G47" s="185"/>
      <c r="H47" s="513"/>
      <c r="I47" s="514"/>
      <c r="J47" s="514"/>
      <c r="K47" s="515"/>
      <c r="L47" s="509"/>
      <c r="M47" s="41"/>
      <c r="N47" s="41"/>
      <c r="O47" s="41"/>
      <c r="P47" s="41"/>
      <c r="Q47" s="50"/>
      <c r="R47" s="50"/>
      <c r="S47" s="50"/>
      <c r="T47" s="50"/>
      <c r="U47" s="50"/>
      <c r="V47" s="50"/>
      <c r="W47" s="50"/>
    </row>
    <row r="48" spans="1:26" s="325" customFormat="1" ht="30" customHeight="1">
      <c r="B48" s="526"/>
      <c r="C48" s="527"/>
      <c r="D48" s="527"/>
      <c r="E48" s="527"/>
      <c r="F48" s="527"/>
      <c r="G48" s="185"/>
      <c r="H48" s="518" t="s">
        <v>94</v>
      </c>
      <c r="I48" s="511"/>
      <c r="J48" s="511"/>
      <c r="K48" s="512"/>
      <c r="L48" s="508">
        <f ca="1">SUM(L44:L47)</f>
        <v>0</v>
      </c>
      <c r="M48" s="41"/>
      <c r="N48" s="41"/>
      <c r="O48" s="41"/>
      <c r="P48" s="41"/>
      <c r="Q48" s="50"/>
      <c r="R48" s="50"/>
      <c r="S48" s="50"/>
      <c r="T48" s="50"/>
      <c r="U48" s="50"/>
      <c r="V48" s="50"/>
      <c r="W48" s="50"/>
    </row>
    <row r="49" spans="1:31" s="325" customFormat="1" ht="30" customHeight="1" thickBot="1">
      <c r="B49" s="526"/>
      <c r="C49" s="527"/>
      <c r="D49" s="527"/>
      <c r="E49" s="527"/>
      <c r="F49" s="527"/>
      <c r="G49" s="185"/>
      <c r="H49" s="513"/>
      <c r="I49" s="514"/>
      <c r="J49" s="514"/>
      <c r="K49" s="515"/>
      <c r="L49" s="509"/>
      <c r="M49" s="41"/>
      <c r="N49" s="41"/>
      <c r="O49" s="41"/>
      <c r="P49" s="41"/>
      <c r="Q49" s="50"/>
      <c r="R49" s="50"/>
      <c r="S49" s="50"/>
      <c r="T49" s="50"/>
      <c r="U49" s="50"/>
      <c r="V49" s="50"/>
      <c r="W49" s="50"/>
    </row>
    <row r="50" spans="1:31" s="170" customFormat="1" ht="30" customHeight="1">
      <c r="B50" s="527"/>
      <c r="C50" s="527"/>
      <c r="D50" s="527"/>
      <c r="E50" s="527"/>
      <c r="F50" s="527"/>
      <c r="G50" s="50"/>
      <c r="H50" s="203"/>
      <c r="I50" s="203"/>
      <c r="J50" s="163"/>
      <c r="K50" s="206"/>
      <c r="L50" s="207"/>
      <c r="M50" s="41"/>
      <c r="N50" s="41"/>
      <c r="O50" s="41"/>
      <c r="P50" s="41"/>
      <c r="Q50" s="50"/>
      <c r="R50" s="50"/>
      <c r="S50" s="50"/>
      <c r="T50" s="50"/>
      <c r="U50" s="50"/>
      <c r="V50" s="50"/>
      <c r="W50" s="50"/>
    </row>
    <row r="51" spans="1:31" s="146" customFormat="1" ht="30" customHeight="1">
      <c r="E51" s="109"/>
      <c r="F51" s="57"/>
      <c r="G51" s="68"/>
      <c r="H51" s="322"/>
      <c r="I51" s="322"/>
      <c r="J51" s="163"/>
      <c r="K51" s="206"/>
      <c r="L51" s="207"/>
      <c r="M51" s="41"/>
      <c r="N51" s="41"/>
      <c r="O51" s="41"/>
      <c r="P51" s="41"/>
      <c r="Q51" s="50"/>
      <c r="R51" s="50"/>
      <c r="S51" s="50"/>
      <c r="T51" s="50"/>
      <c r="U51" s="50"/>
      <c r="V51" s="50"/>
      <c r="W51" s="50"/>
    </row>
    <row r="52" spans="1:31" ht="27.75" customHeight="1">
      <c r="B52" s="108" t="s">
        <v>39</v>
      </c>
      <c r="C52" s="108"/>
      <c r="D52" s="108"/>
      <c r="E52" s="97"/>
      <c r="F52" s="58"/>
      <c r="G52" s="5"/>
      <c r="I52" s="322"/>
      <c r="J52" s="163"/>
      <c r="K52" s="206"/>
      <c r="L52" s="207"/>
      <c r="M52" s="41"/>
      <c r="N52" s="52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31" ht="24.75" customHeight="1">
      <c r="B53" s="525" t="s">
        <v>65</v>
      </c>
      <c r="C53" s="525"/>
      <c r="D53" s="525"/>
      <c r="E53" s="97"/>
      <c r="F53" s="58"/>
      <c r="G53" s="57"/>
      <c r="H53" s="68"/>
      <c r="I53" s="170"/>
      <c r="J53" s="170"/>
      <c r="K53" s="170"/>
      <c r="L53" s="170"/>
      <c r="M53" s="41"/>
      <c r="N53" s="5"/>
      <c r="O53" s="5"/>
      <c r="P53" s="40"/>
      <c r="Q53" s="41"/>
      <c r="R53" s="41"/>
      <c r="S53" s="52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ht="33.75" customHeight="1">
      <c r="B54" s="525"/>
      <c r="C54" s="525"/>
      <c r="D54" s="525"/>
      <c r="E54" s="97"/>
      <c r="F54" s="58"/>
      <c r="G54" s="58"/>
      <c r="H54" s="5"/>
      <c r="I54" s="170"/>
      <c r="J54" s="170"/>
      <c r="K54" s="170"/>
      <c r="L54" s="170"/>
      <c r="M54" s="5"/>
      <c r="N54" s="41"/>
      <c r="O54" s="41"/>
      <c r="P54" s="52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31" ht="24.75" customHeight="1">
      <c r="B55" s="525"/>
      <c r="C55" s="525"/>
      <c r="D55" s="525"/>
      <c r="E55" s="97"/>
      <c r="F55" s="58"/>
      <c r="G55" s="58"/>
      <c r="H55" s="57"/>
      <c r="I55" s="170"/>
      <c r="J55" s="170"/>
      <c r="K55" s="170"/>
      <c r="L55" s="170"/>
      <c r="M55" s="55"/>
      <c r="N55" s="41"/>
      <c r="O55" s="41"/>
      <c r="P55" s="52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31" ht="24.75" customHeight="1">
      <c r="B56" s="113"/>
      <c r="C56" s="113"/>
      <c r="D56" s="113"/>
      <c r="E56" s="97"/>
      <c r="F56" s="58"/>
      <c r="G56" s="58"/>
      <c r="H56" s="58"/>
      <c r="I56" s="146"/>
      <c r="J56" s="146"/>
      <c r="K56" s="146"/>
      <c r="L56" s="146"/>
      <c r="M56" s="58"/>
      <c r="N56" s="41"/>
      <c r="O56" s="41"/>
      <c r="P56" s="52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31" ht="32.25" customHeight="1">
      <c r="B57" s="521" t="s">
        <v>68</v>
      </c>
      <c r="C57" s="521"/>
      <c r="D57" s="111"/>
      <c r="E57" s="98"/>
      <c r="F57" s="98"/>
      <c r="G57" s="58"/>
      <c r="H57" s="58"/>
      <c r="I57" s="68"/>
      <c r="J57" s="68"/>
      <c r="M57" s="58"/>
      <c r="N57" s="41"/>
      <c r="O57" s="41"/>
      <c r="P57" s="52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31" ht="24.75" customHeight="1">
      <c r="B58" s="523" t="s">
        <v>123</v>
      </c>
      <c r="C58" s="523"/>
      <c r="D58" s="523"/>
      <c r="E58" s="523"/>
      <c r="G58" s="58"/>
      <c r="H58" s="58"/>
      <c r="I58" s="5"/>
      <c r="J58" s="5"/>
      <c r="M58" s="58"/>
      <c r="N58" s="41"/>
      <c r="O58" s="41"/>
      <c r="P58" s="52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31" s="98" customFormat="1" ht="24.75" customHeight="1">
      <c r="A59" s="111"/>
      <c r="B59" s="523"/>
      <c r="C59" s="523"/>
      <c r="D59" s="523"/>
      <c r="E59" s="523"/>
      <c r="F59"/>
      <c r="H59" s="58"/>
      <c r="I59" s="57"/>
      <c r="J59" s="57"/>
      <c r="K59" s="58"/>
      <c r="L59" s="58"/>
      <c r="M59" s="60"/>
      <c r="N59" s="41"/>
      <c r="O59" s="41"/>
      <c r="P59" s="52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31" s="98" customFormat="1" ht="24.75" customHeight="1">
      <c r="A60" s="111"/>
      <c r="B60" s="523"/>
      <c r="C60" s="523"/>
      <c r="D60" s="523"/>
      <c r="E60" s="523"/>
      <c r="F60" s="96" t="s">
        <v>38</v>
      </c>
      <c r="G60" s="146"/>
      <c r="I60" s="58"/>
      <c r="J60" s="58"/>
      <c r="K60" s="58"/>
      <c r="L60" s="58"/>
      <c r="M60" s="60"/>
      <c r="N60" s="41"/>
      <c r="O60" s="41"/>
      <c r="P60" s="52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31" ht="24.75" customHeight="1">
      <c r="B61" s="523"/>
      <c r="C61" s="523"/>
      <c r="D61" s="523"/>
      <c r="E61" s="523"/>
      <c r="F61" s="528" t="s">
        <v>115</v>
      </c>
      <c r="G61" s="528"/>
      <c r="H61" s="344" t="s">
        <v>35</v>
      </c>
      <c r="I61" s="58"/>
      <c r="J61" s="58"/>
      <c r="K61" s="58"/>
      <c r="L61" s="58"/>
      <c r="M61" s="60"/>
      <c r="N61" s="41"/>
      <c r="O61" s="41"/>
      <c r="P61" s="52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31" ht="24.75" customHeight="1">
      <c r="B62" s="523"/>
      <c r="C62" s="523"/>
      <c r="D62" s="523"/>
      <c r="E62" s="523"/>
      <c r="F62" s="558" t="s">
        <v>116</v>
      </c>
      <c r="G62" s="558"/>
      <c r="H62" s="344" t="s">
        <v>118</v>
      </c>
      <c r="I62" s="58"/>
      <c r="J62" s="58"/>
      <c r="K62" s="58"/>
      <c r="L62" s="59"/>
      <c r="M62" s="43"/>
      <c r="N62" s="41"/>
      <c r="O62" s="41"/>
      <c r="P62" s="52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31" ht="34.5" customHeight="1">
      <c r="B63" s="523"/>
      <c r="C63" s="523"/>
      <c r="D63" s="523"/>
      <c r="E63" s="523"/>
      <c r="F63" s="528" t="s">
        <v>117</v>
      </c>
      <c r="G63" s="528"/>
      <c r="H63" s="344" t="s">
        <v>37</v>
      </c>
      <c r="I63" s="58"/>
      <c r="J63" s="58"/>
      <c r="K63" s="58"/>
      <c r="L63" s="59"/>
      <c r="M63" s="43"/>
      <c r="N63" s="41"/>
      <c r="O63" s="41"/>
      <c r="P63" s="52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31" ht="24" customHeight="1">
      <c r="B64" s="162"/>
      <c r="C64" s="162"/>
      <c r="D64" s="162"/>
      <c r="E64" s="162"/>
      <c r="G64" s="344"/>
      <c r="I64" s="58"/>
      <c r="J64" s="58"/>
      <c r="K64" s="58"/>
      <c r="L64" s="59"/>
      <c r="M64" s="52"/>
      <c r="N64" s="41"/>
      <c r="O64" s="41"/>
      <c r="P64" s="52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2:31" ht="25.5" customHeight="1">
      <c r="B65" s="162"/>
      <c r="C65" s="162"/>
      <c r="D65" s="162"/>
      <c r="E65" s="162"/>
      <c r="F65" s="41"/>
      <c r="G65" s="344"/>
      <c r="K65" s="50"/>
      <c r="L65" s="50"/>
      <c r="M65" s="52"/>
      <c r="N65" s="41"/>
      <c r="O65" s="41"/>
      <c r="P65" s="52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2:31" ht="31.5" customHeight="1">
      <c r="B66" s="40"/>
      <c r="C66" s="40"/>
      <c r="D66" s="40"/>
      <c r="E66" s="41"/>
      <c r="F66" s="41"/>
      <c r="I66" s="202"/>
      <c r="K66" s="50"/>
      <c r="L66" s="50"/>
      <c r="M66" s="52"/>
      <c r="N66" s="41"/>
      <c r="O66" s="41"/>
      <c r="P66" s="52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2:31" ht="24.75" customHeight="1">
      <c r="B67" s="40"/>
      <c r="C67" s="40"/>
      <c r="D67" s="40"/>
      <c r="E67" s="40"/>
      <c r="F67" s="41"/>
      <c r="G67" s="41"/>
      <c r="I67" s="202"/>
      <c r="K67" s="61"/>
      <c r="L67" s="41"/>
      <c r="M67" s="52"/>
      <c r="N67" s="41"/>
      <c r="O67" s="41"/>
      <c r="P67" s="52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2:31" ht="24.75" customHeight="1">
      <c r="B68" s="40"/>
      <c r="C68" s="40"/>
      <c r="D68" s="40"/>
      <c r="E68" s="40"/>
      <c r="F68" s="41"/>
      <c r="G68" s="41"/>
      <c r="H68" s="41"/>
      <c r="I68" s="202"/>
      <c r="J68" s="61"/>
      <c r="K68" s="147"/>
      <c r="L68" s="95"/>
      <c r="M68" s="60"/>
      <c r="N68" s="41"/>
      <c r="O68" s="41"/>
      <c r="P68" s="52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2:31" ht="24.75" customHeight="1">
      <c r="B69" s="40"/>
      <c r="C69" s="40"/>
      <c r="D69" s="40"/>
      <c r="E69" s="40"/>
      <c r="F69" s="41"/>
      <c r="G69" s="41"/>
      <c r="H69" s="41"/>
      <c r="J69" s="173"/>
      <c r="K69" s="147"/>
      <c r="L69" s="95"/>
      <c r="M69" s="60"/>
      <c r="N69" s="41"/>
      <c r="O69" s="41"/>
      <c r="P69" s="52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2:31" ht="24.75" customHeight="1">
      <c r="B70" s="40"/>
      <c r="C70" s="40"/>
      <c r="D70" s="40"/>
      <c r="E70" s="40"/>
      <c r="F70" s="41"/>
      <c r="G70" s="41"/>
      <c r="H70" s="41"/>
      <c r="J70" s="173"/>
      <c r="K70" s="147"/>
      <c r="L70" s="95"/>
      <c r="M70" s="62"/>
      <c r="N70" s="41"/>
      <c r="O70" s="41"/>
      <c r="P70" s="52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2:31" ht="24.75" customHeight="1">
      <c r="B71" s="40"/>
      <c r="C71" s="40"/>
      <c r="D71" s="40"/>
      <c r="E71" s="40"/>
      <c r="F71" s="41"/>
      <c r="G71" s="41"/>
      <c r="H71" s="41"/>
      <c r="J71" s="173"/>
      <c r="L71" s="59"/>
      <c r="M71" s="62"/>
      <c r="N71" s="41"/>
      <c r="O71" s="41"/>
      <c r="P71" s="52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2:31" ht="24.75" customHeight="1">
      <c r="B72" s="40"/>
      <c r="C72" s="40"/>
      <c r="D72" s="40"/>
      <c r="E72" s="40"/>
      <c r="F72" s="41"/>
      <c r="G72" s="41"/>
      <c r="H72" s="41"/>
      <c r="K72" s="59"/>
      <c r="L72" s="59"/>
      <c r="M72" s="62"/>
      <c r="N72" s="41"/>
      <c r="O72" s="41"/>
      <c r="P72" s="52"/>
      <c r="Q72" s="41"/>
      <c r="R72" s="41"/>
      <c r="S72" s="52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2:31" ht="24.75" customHeight="1">
      <c r="B73" s="40"/>
      <c r="C73" s="40"/>
      <c r="D73" s="40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2"/>
      <c r="Q73" s="41"/>
      <c r="R73" s="41"/>
      <c r="S73" s="52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2:31" ht="24.75" customHeight="1">
      <c r="B74" s="40"/>
      <c r="C74" s="40"/>
      <c r="D74" s="40"/>
      <c r="E74" s="40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52"/>
      <c r="Q74" s="41"/>
      <c r="R74" s="41"/>
      <c r="S74" s="52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2:31" ht="24.75" customHeight="1">
      <c r="B75" s="40"/>
      <c r="C75" s="40"/>
      <c r="D75" s="40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2"/>
      <c r="Q75" s="41"/>
      <c r="R75" s="41"/>
      <c r="S75" s="52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pans="2:31" ht="24.75" customHeight="1">
      <c r="B76" s="40"/>
      <c r="C76" s="40"/>
      <c r="D76" s="40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2"/>
      <c r="Q76" s="41"/>
      <c r="R76" s="41"/>
      <c r="S76" s="52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2:31" ht="24.75" customHeight="1">
      <c r="B77" s="40"/>
      <c r="C77" s="40"/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2"/>
      <c r="Q77" s="41"/>
      <c r="R77" s="41"/>
      <c r="S77" s="52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pans="2:31" ht="24.75" customHeight="1">
      <c r="B78" s="40"/>
      <c r="C78" s="40"/>
      <c r="D78" s="40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2"/>
      <c r="Q78" s="41"/>
      <c r="R78" s="41"/>
      <c r="S78" s="52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pans="2:31" ht="24.75" customHeight="1">
      <c r="B79" s="40"/>
      <c r="C79" s="40"/>
      <c r="D79" s="40"/>
      <c r="E79" s="4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52"/>
      <c r="Q79" s="41"/>
      <c r="R79" s="41"/>
      <c r="S79" s="52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pans="2:31" ht="24.75" customHeight="1">
      <c r="B80" s="40"/>
      <c r="C80" s="40"/>
      <c r="D80" s="40"/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2"/>
      <c r="Q80" s="41"/>
      <c r="R80" s="41"/>
      <c r="S80" s="52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2:31" ht="24.75" customHeight="1">
      <c r="B81" s="40"/>
      <c r="C81" s="40"/>
      <c r="D81" s="40"/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52"/>
      <c r="Q81" s="41"/>
      <c r="R81" s="41"/>
      <c r="S81" s="52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2:31" ht="24.75" customHeight="1">
      <c r="B82" s="40"/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52"/>
      <c r="Q82" s="41"/>
      <c r="R82" s="41"/>
      <c r="S82" s="52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2:31" ht="24.75" customHeight="1">
      <c r="B83" s="40"/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52"/>
      <c r="Q83" s="41"/>
      <c r="R83" s="41"/>
      <c r="S83" s="52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2:31" ht="24.75" customHeight="1">
      <c r="B84" s="40"/>
      <c r="C84" s="40"/>
      <c r="D84" s="40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52"/>
      <c r="Q84" s="41"/>
      <c r="R84" s="41"/>
      <c r="S84" s="52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2:31" ht="24.75" customHeight="1">
      <c r="B85" s="40"/>
      <c r="C85" s="40"/>
      <c r="D85" s="40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52"/>
      <c r="Q85" s="41"/>
      <c r="R85" s="41"/>
      <c r="S85" s="52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2:31" ht="24.75" customHeight="1">
      <c r="B86" s="40"/>
      <c r="C86" s="40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52"/>
      <c r="Q86" s="41"/>
      <c r="R86" s="41"/>
      <c r="S86" s="52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2:31" ht="24.75" customHeight="1">
      <c r="B87" s="40"/>
      <c r="C87" s="40"/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52"/>
      <c r="Q87" s="41"/>
      <c r="R87" s="41"/>
      <c r="S87" s="52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2:31" ht="24.75" customHeight="1">
      <c r="B88" s="40"/>
      <c r="C88" s="40"/>
      <c r="D88" s="40"/>
      <c r="E88" s="40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52"/>
      <c r="Q88" s="41"/>
      <c r="R88" s="41"/>
      <c r="S88" s="52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2:31" ht="24.75" customHeight="1">
      <c r="B89" s="40"/>
      <c r="C89" s="40"/>
      <c r="D89" s="40"/>
      <c r="E89" s="40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52"/>
      <c r="Q89" s="41"/>
      <c r="R89" s="41"/>
      <c r="S89" s="52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2:31" ht="24.75" customHeight="1">
      <c r="B90" s="40"/>
      <c r="C90" s="40"/>
      <c r="D90" s="40"/>
      <c r="E90" s="40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52"/>
      <c r="Q90" s="41"/>
      <c r="R90" s="41"/>
      <c r="S90" s="52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2:31" ht="24.75" customHeight="1">
      <c r="B91" s="40"/>
      <c r="C91" s="40"/>
      <c r="D91" s="40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52"/>
      <c r="Q91" s="41"/>
      <c r="R91" s="41"/>
      <c r="S91" s="52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24.75" customHeight="1">
      <c r="B92" s="40"/>
      <c r="C92" s="40"/>
      <c r="D92" s="40"/>
      <c r="E92" s="40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52"/>
      <c r="Q92" s="41"/>
      <c r="R92" s="41"/>
      <c r="S92" s="52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2:31" ht="24.75" customHeight="1">
      <c r="B93" s="40"/>
      <c r="C93" s="40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52"/>
      <c r="Q93" s="41"/>
      <c r="R93" s="41"/>
      <c r="S93" s="52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2:31" ht="24.75" customHeight="1">
      <c r="B94" s="40"/>
      <c r="C94" s="40"/>
      <c r="D94" s="40"/>
      <c r="E94" s="40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52"/>
      <c r="Q94" s="41"/>
      <c r="R94" s="41"/>
      <c r="S94" s="52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2:31" ht="24.75" customHeight="1">
      <c r="B95" s="40"/>
      <c r="C95" s="40"/>
      <c r="D95" s="40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52"/>
      <c r="Q95" s="41"/>
      <c r="R95" s="41"/>
      <c r="S95" s="52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2:31" ht="24.75" customHeight="1">
      <c r="B96" s="40"/>
      <c r="C96" s="40"/>
      <c r="D96" s="4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52"/>
      <c r="Q96" s="41"/>
      <c r="R96" s="41"/>
      <c r="S96" s="52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ht="24.75" customHeight="1">
      <c r="B97" s="40"/>
      <c r="C97" s="40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52"/>
      <c r="Q97" s="41"/>
      <c r="R97" s="41"/>
      <c r="S97" s="52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pans="2:31" ht="24.75" customHeight="1">
      <c r="B98" s="40"/>
      <c r="C98" s="40"/>
      <c r="D98" s="40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52"/>
      <c r="Q98" s="41"/>
      <c r="R98" s="41"/>
      <c r="S98" s="52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ht="24.75" customHeight="1">
      <c r="B99" s="40"/>
      <c r="C99" s="40"/>
      <c r="D99" s="40"/>
      <c r="E99" s="40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52"/>
      <c r="Q99" s="41"/>
      <c r="R99" s="41"/>
      <c r="S99" s="52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ht="24.75" customHeight="1">
      <c r="B100" s="40"/>
      <c r="C100" s="40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52"/>
      <c r="Q100" s="41"/>
      <c r="R100" s="41"/>
      <c r="S100" s="52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pans="2:31" ht="24.75" customHeight="1">
      <c r="B101" s="40"/>
      <c r="C101" s="40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52"/>
      <c r="Q101" s="41"/>
      <c r="R101" s="41"/>
      <c r="S101" s="52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pans="2:31" ht="24.75" customHeight="1">
      <c r="B102" s="40"/>
      <c r="C102" s="40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52"/>
      <c r="Q102" s="41"/>
      <c r="R102" s="41"/>
      <c r="S102" s="52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2:31" ht="24.75" customHeight="1">
      <c r="B103" s="40"/>
      <c r="C103" s="40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52"/>
      <c r="Q103" s="41"/>
      <c r="R103" s="41"/>
      <c r="S103" s="52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24.75" customHeight="1">
      <c r="B104" s="40"/>
      <c r="C104" s="40"/>
      <c r="D104" s="40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52"/>
      <c r="Q104" s="41"/>
      <c r="R104" s="41"/>
      <c r="S104" s="52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pans="2:31" ht="24.75" customHeight="1">
      <c r="B105" s="40"/>
      <c r="C105" s="40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52"/>
      <c r="Q105" s="41"/>
      <c r="R105" s="41"/>
      <c r="S105" s="52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pans="2:31" ht="24.75" customHeight="1">
      <c r="B106" s="40"/>
      <c r="C106" s="40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52"/>
      <c r="Q106" s="41"/>
      <c r="R106" s="41"/>
      <c r="S106" s="52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pans="2:31" ht="24.75" customHeight="1">
      <c r="B107" s="40"/>
      <c r="C107" s="40"/>
      <c r="D107" s="4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52"/>
      <c r="Q107" s="41"/>
      <c r="R107" s="41"/>
      <c r="S107" s="52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pans="2:31" ht="24.75" customHeight="1">
      <c r="B108" s="40"/>
      <c r="C108" s="40"/>
      <c r="D108" s="40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52"/>
      <c r="Q108" s="41"/>
      <c r="R108" s="41"/>
      <c r="S108" s="52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pans="2:31" ht="24.75" customHeight="1">
      <c r="B109" s="40"/>
      <c r="C109" s="40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52"/>
      <c r="Q109" s="41"/>
      <c r="R109" s="41"/>
      <c r="S109" s="5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pans="2:31" ht="24.75" customHeight="1">
      <c r="B110" s="40"/>
      <c r="C110" s="40"/>
      <c r="D110" s="40"/>
      <c r="E110" s="4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52"/>
      <c r="Q110" s="41"/>
      <c r="R110" s="41"/>
      <c r="S110" s="52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pans="2:31" ht="24.75" customHeight="1">
      <c r="B111" s="40"/>
      <c r="C111" s="40"/>
      <c r="D111" s="40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52"/>
      <c r="Q111" s="41"/>
      <c r="R111" s="41"/>
      <c r="S111" s="5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pans="2:31" ht="24.75" customHeight="1">
      <c r="B112" s="40"/>
      <c r="C112" s="40"/>
      <c r="D112" s="40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52"/>
      <c r="Q112" s="41"/>
      <c r="R112" s="41"/>
      <c r="S112" s="52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2:31" ht="24.75" customHeight="1">
      <c r="B113" s="40"/>
      <c r="C113" s="40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52"/>
      <c r="Q113" s="41"/>
      <c r="R113" s="41"/>
      <c r="S113" s="52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pans="2:31" ht="24.75" customHeight="1">
      <c r="B114" s="40"/>
      <c r="C114" s="40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52"/>
      <c r="Q114" s="41"/>
      <c r="R114" s="41"/>
      <c r="S114" s="52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pans="2:31" ht="24.75" customHeight="1">
      <c r="B115" s="40"/>
      <c r="C115" s="40"/>
      <c r="D115" s="40"/>
      <c r="E115" s="40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52"/>
      <c r="Q115" s="41"/>
      <c r="R115" s="41"/>
      <c r="S115" s="52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pans="2:31" ht="24.75" customHeight="1">
      <c r="B116" s="40"/>
      <c r="C116" s="40"/>
      <c r="D116" s="40"/>
      <c r="E116" s="40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52"/>
      <c r="Q116" s="41"/>
      <c r="R116" s="41"/>
      <c r="S116" s="52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pans="2:31" ht="24.75" customHeight="1">
      <c r="B117" s="40"/>
      <c r="C117" s="40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52"/>
      <c r="Q117" s="41"/>
      <c r="R117" s="41"/>
      <c r="S117" s="52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2:31" ht="24.75" customHeight="1">
      <c r="B118" s="40"/>
      <c r="C118" s="40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52"/>
      <c r="Q118" s="41"/>
      <c r="R118" s="41"/>
      <c r="S118" s="52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2:31" ht="24.75" customHeight="1">
      <c r="B119" s="40"/>
      <c r="C119" s="40"/>
      <c r="D119" s="40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52"/>
      <c r="Q119" s="41"/>
      <c r="R119" s="41"/>
      <c r="S119" s="52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2:31" ht="24.75" customHeight="1">
      <c r="B120" s="40"/>
      <c r="C120" s="40"/>
      <c r="D120" s="40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52"/>
      <c r="Q120" s="41"/>
      <c r="R120" s="41"/>
      <c r="S120" s="52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2:31" ht="24.75" customHeight="1">
      <c r="B121" s="40"/>
      <c r="C121" s="40"/>
      <c r="D121" s="40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52"/>
      <c r="Q121" s="41"/>
      <c r="R121" s="41"/>
      <c r="S121" s="52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2:31" ht="24.75" customHeight="1">
      <c r="B122" s="40"/>
      <c r="C122" s="40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52"/>
      <c r="Q122" s="41"/>
      <c r="R122" s="41"/>
      <c r="S122" s="52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2:31" ht="24.75" customHeight="1">
      <c r="B123" s="40"/>
      <c r="C123" s="40"/>
      <c r="D123" s="40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52"/>
      <c r="Q123" s="41"/>
      <c r="R123" s="41"/>
      <c r="S123" s="52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2:31" ht="24.75" customHeight="1">
      <c r="B124" s="40"/>
      <c r="C124" s="40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52"/>
      <c r="Q124" s="41"/>
      <c r="R124" s="41"/>
      <c r="S124" s="52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2:31" ht="24.75" customHeight="1">
      <c r="B125" s="40"/>
      <c r="C125" s="40"/>
      <c r="D125" s="40"/>
      <c r="E125" s="40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52"/>
      <c r="Q125" s="41"/>
      <c r="R125" s="41"/>
      <c r="S125" s="52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2:31" ht="24.75" customHeight="1">
      <c r="B126" s="40"/>
      <c r="C126" s="40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52"/>
      <c r="Q126" s="41"/>
      <c r="R126" s="41"/>
      <c r="S126" s="52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2:31" ht="24.75" customHeight="1">
      <c r="B127" s="40"/>
      <c r="C127" s="40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52"/>
      <c r="Q127" s="41"/>
      <c r="R127" s="41"/>
      <c r="S127" s="52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2:31" ht="24.75" customHeight="1">
      <c r="B128" s="40"/>
      <c r="C128" s="40"/>
      <c r="D128" s="40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52"/>
      <c r="Q128" s="41"/>
      <c r="R128" s="41"/>
      <c r="S128" s="52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ht="24.75" customHeight="1">
      <c r="B129" s="40"/>
      <c r="C129" s="40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52"/>
      <c r="Q129" s="41"/>
      <c r="R129" s="41"/>
      <c r="S129" s="52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ht="24.75" customHeight="1">
      <c r="B130" s="40"/>
      <c r="C130" s="40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52"/>
      <c r="Q130" s="41"/>
      <c r="R130" s="41"/>
      <c r="S130" s="52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ht="24.75" customHeight="1">
      <c r="B131" s="40"/>
      <c r="C131" s="40"/>
      <c r="D131" s="40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52"/>
      <c r="Q131" s="41"/>
      <c r="R131" s="41"/>
      <c r="S131" s="52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ht="24.75" customHeight="1">
      <c r="B132" s="40"/>
      <c r="C132" s="40"/>
      <c r="D132" s="40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52"/>
      <c r="Q132" s="41"/>
      <c r="R132" s="41"/>
      <c r="S132" s="52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ht="24.75" customHeight="1">
      <c r="B133" s="40"/>
      <c r="C133" s="40"/>
      <c r="D133" s="40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52"/>
      <c r="Q133" s="41"/>
      <c r="R133" s="41"/>
      <c r="S133" s="52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24.75" customHeight="1"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52"/>
      <c r="Q134" s="41"/>
      <c r="R134" s="41"/>
      <c r="S134" s="52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ht="24.75" customHeight="1">
      <c r="B135" s="40"/>
      <c r="C135" s="40"/>
      <c r="D135" s="40"/>
      <c r="E135" s="40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52"/>
      <c r="Q135" s="41"/>
      <c r="R135" s="41"/>
      <c r="S135" s="52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ht="24.75" customHeight="1">
      <c r="B136" s="40"/>
      <c r="C136" s="40"/>
      <c r="D136" s="40"/>
      <c r="E136" s="40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52"/>
      <c r="Q136" s="41"/>
      <c r="R136" s="41"/>
      <c r="S136" s="52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ht="24.75" customHeight="1">
      <c r="B137" s="40"/>
      <c r="C137" s="40"/>
      <c r="D137" s="40"/>
      <c r="E137" s="4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52"/>
      <c r="Q137" s="41"/>
      <c r="R137" s="41"/>
      <c r="S137" s="52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ht="24.75" customHeight="1">
      <c r="B138" s="40"/>
      <c r="C138" s="40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52"/>
      <c r="Q138" s="41"/>
      <c r="R138" s="41"/>
      <c r="S138" s="52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ht="24.75" customHeight="1">
      <c r="B139" s="40"/>
      <c r="C139" s="40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52"/>
      <c r="Q139" s="41"/>
      <c r="R139" s="41"/>
      <c r="S139" s="52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ht="24.75" customHeight="1">
      <c r="B140" s="40"/>
      <c r="C140" s="40"/>
      <c r="D140" s="40"/>
      <c r="E140" s="4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52"/>
      <c r="Q140" s="41"/>
      <c r="R140" s="41"/>
      <c r="S140" s="52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ht="24.75" customHeight="1">
      <c r="B141" s="40"/>
      <c r="C141" s="40"/>
      <c r="D141" s="40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52"/>
      <c r="Q141" s="41"/>
      <c r="R141" s="41"/>
      <c r="S141" s="52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ht="24.75" customHeight="1">
      <c r="B142" s="40"/>
      <c r="C142" s="40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52"/>
      <c r="Q142" s="41"/>
      <c r="R142" s="41"/>
      <c r="S142" s="52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ht="24.75" customHeight="1">
      <c r="B143" s="40"/>
      <c r="C143" s="40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52"/>
      <c r="Q143" s="41"/>
      <c r="R143" s="41"/>
      <c r="S143" s="52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ht="24.75" customHeight="1">
      <c r="B144" s="40"/>
      <c r="C144" s="40"/>
      <c r="D144" s="40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52"/>
      <c r="Q144" s="41"/>
      <c r="R144" s="41"/>
      <c r="S144" s="52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ht="24.75" customHeight="1">
      <c r="B145" s="40"/>
      <c r="C145" s="40"/>
      <c r="D145" s="40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52"/>
      <c r="Q145" s="41"/>
      <c r="R145" s="41"/>
      <c r="S145" s="52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ht="24.75" customHeight="1">
      <c r="B146" s="40"/>
      <c r="C146" s="40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52"/>
      <c r="Q146" s="41"/>
      <c r="R146" s="41"/>
      <c r="S146" s="52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ht="24.75" customHeight="1">
      <c r="B147" s="40"/>
      <c r="C147" s="40"/>
      <c r="D147" s="40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52"/>
      <c r="Q147" s="41"/>
      <c r="R147" s="41"/>
      <c r="S147" s="52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ht="24.75" customHeight="1">
      <c r="B148" s="40"/>
      <c r="C148" s="40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2"/>
      <c r="Q148" s="41"/>
      <c r="R148" s="41"/>
      <c r="S148" s="52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ht="24.75" customHeight="1">
      <c r="B149" s="40"/>
      <c r="C149" s="40"/>
      <c r="D149" s="40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2"/>
      <c r="Q149" s="41"/>
      <c r="R149" s="41"/>
      <c r="S149" s="52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ht="24.75" customHeight="1">
      <c r="B150" s="40"/>
      <c r="C150" s="40"/>
      <c r="D150" s="40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2"/>
      <c r="Q150" s="41"/>
      <c r="R150" s="41"/>
      <c r="S150" s="52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ht="24.75" customHeight="1">
      <c r="B151" s="40"/>
      <c r="C151" s="40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2"/>
      <c r="Q151" s="41"/>
      <c r="R151" s="41"/>
      <c r="S151" s="52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ht="24.75" customHeight="1">
      <c r="B152" s="40"/>
      <c r="C152" s="40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2"/>
      <c r="Q152" s="41"/>
      <c r="R152" s="41"/>
      <c r="S152" s="52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ht="24.75" customHeight="1">
      <c r="B153" s="40"/>
      <c r="C153" s="40"/>
      <c r="D153" s="40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2"/>
      <c r="Q153" s="41"/>
      <c r="R153" s="41"/>
      <c r="S153" s="52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ht="24.75" customHeight="1">
      <c r="B154" s="40"/>
      <c r="C154" s="40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52"/>
      <c r="Q154" s="41"/>
      <c r="R154" s="41"/>
      <c r="S154" s="52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ht="24.75" customHeight="1">
      <c r="B155" s="40"/>
      <c r="C155" s="40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2"/>
      <c r="Q155" s="41"/>
      <c r="R155" s="41"/>
      <c r="S155" s="52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ht="24.75" customHeight="1">
      <c r="B156" s="40"/>
      <c r="C156" s="40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52"/>
      <c r="Q156" s="41"/>
      <c r="R156" s="41"/>
      <c r="S156" s="52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ht="24.75" customHeight="1">
      <c r="B157" s="40"/>
      <c r="C157" s="40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52"/>
      <c r="Q157" s="41"/>
      <c r="R157" s="41"/>
      <c r="S157" s="52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ht="24.75" customHeight="1">
      <c r="B158" s="40"/>
      <c r="C158" s="40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52"/>
      <c r="Q158" s="41"/>
      <c r="R158" s="41"/>
      <c r="S158" s="52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ht="24.75" customHeight="1">
      <c r="B159" s="40"/>
      <c r="C159" s="40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52"/>
      <c r="Q159" s="41"/>
      <c r="R159" s="41"/>
      <c r="S159" s="52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ht="24.75" customHeight="1">
      <c r="B160" s="40"/>
      <c r="C160" s="40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52"/>
      <c r="Q160" s="41"/>
      <c r="R160" s="41"/>
      <c r="S160" s="52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ht="24.75" customHeight="1">
      <c r="B161" s="40"/>
      <c r="C161" s="40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52"/>
      <c r="Q161" s="41"/>
      <c r="R161" s="41"/>
      <c r="S161" s="52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ht="24.75" customHeight="1">
      <c r="B162" s="40"/>
      <c r="C162" s="40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52"/>
      <c r="Q162" s="41"/>
      <c r="R162" s="41"/>
      <c r="S162" s="52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ht="24.75" customHeight="1">
      <c r="B163" s="40"/>
      <c r="C163" s="40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52"/>
      <c r="Q163" s="41"/>
      <c r="R163" s="41"/>
      <c r="S163" s="52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ht="24.75" customHeight="1">
      <c r="B164" s="40"/>
      <c r="C164" s="40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52"/>
      <c r="Q164" s="41"/>
      <c r="R164" s="41"/>
      <c r="S164" s="52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ht="24.75" customHeight="1">
      <c r="B165" s="40"/>
      <c r="C165" s="40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52"/>
      <c r="Q165" s="41"/>
      <c r="R165" s="41"/>
      <c r="S165" s="52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ht="24.75" customHeight="1">
      <c r="B166" s="40"/>
      <c r="C166" s="40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52"/>
      <c r="Q166" s="41"/>
      <c r="R166" s="41"/>
      <c r="S166" s="52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ht="24.75" customHeight="1">
      <c r="B167" s="40"/>
      <c r="C167" s="40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52"/>
      <c r="Q167" s="41"/>
      <c r="R167" s="41"/>
      <c r="S167" s="52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ht="24.75" customHeight="1">
      <c r="B168" s="40"/>
      <c r="C168" s="40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52"/>
      <c r="Q168" s="41"/>
      <c r="R168" s="41"/>
      <c r="S168" s="52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ht="24.75" customHeight="1">
      <c r="B169" s="40"/>
      <c r="C169" s="40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52"/>
      <c r="Q169" s="41"/>
      <c r="R169" s="41"/>
      <c r="S169" s="52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ht="24.75" customHeight="1">
      <c r="B170" s="40"/>
      <c r="C170" s="40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52"/>
      <c r="Q170" s="41"/>
      <c r="R170" s="41"/>
      <c r="S170" s="52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ht="24.75" customHeight="1">
      <c r="B171" s="40"/>
      <c r="C171" s="40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52"/>
      <c r="Q171" s="41"/>
      <c r="R171" s="41"/>
      <c r="S171" s="52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ht="24.75" customHeight="1">
      <c r="B172" s="40"/>
      <c r="C172" s="40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52"/>
      <c r="Q172" s="41"/>
      <c r="R172" s="41"/>
      <c r="S172" s="52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ht="24.75" customHeight="1">
      <c r="B173" s="40"/>
      <c r="C173" s="40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52"/>
      <c r="Q173" s="41"/>
      <c r="R173" s="41"/>
      <c r="S173" s="52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ht="24.75" customHeight="1">
      <c r="B174" s="40"/>
      <c r="C174" s="40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52"/>
      <c r="Q174" s="41"/>
      <c r="R174" s="41"/>
      <c r="S174" s="52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ht="24.75" customHeight="1">
      <c r="B175" s="40"/>
      <c r="C175" s="40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52"/>
      <c r="Q175" s="41"/>
      <c r="R175" s="41"/>
      <c r="S175" s="52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ht="24.75" customHeight="1">
      <c r="B176" s="40"/>
      <c r="C176" s="40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52"/>
      <c r="Q176" s="41"/>
      <c r="R176" s="41"/>
      <c r="S176" s="52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2:31" ht="24.75" customHeight="1">
      <c r="B177" s="40"/>
      <c r="C177" s="40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52"/>
      <c r="Q177" s="41"/>
      <c r="R177" s="41"/>
      <c r="S177" s="52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2:31" ht="24.75" customHeight="1">
      <c r="B178" s="40"/>
      <c r="C178" s="40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52"/>
      <c r="Q178" s="41"/>
      <c r="R178" s="41"/>
      <c r="S178" s="52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  <row r="179" spans="2:31" ht="24.75" customHeight="1">
      <c r="B179" s="40"/>
      <c r="C179" s="40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52"/>
      <c r="Q179" s="41"/>
      <c r="R179" s="41"/>
      <c r="S179" s="52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  <row r="180" spans="2:31" ht="24.75" customHeight="1">
      <c r="B180" s="40"/>
      <c r="C180" s="40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52"/>
      <c r="Q180" s="41"/>
      <c r="R180" s="41"/>
      <c r="S180" s="52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  <row r="181" spans="2:31" ht="24.75" customHeight="1">
      <c r="B181" s="40"/>
      <c r="C181" s="40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52"/>
      <c r="Q181" s="41"/>
      <c r="R181" s="41"/>
      <c r="S181" s="52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  <row r="182" spans="2:31" ht="24.75" customHeight="1">
      <c r="B182" s="40"/>
      <c r="C182" s="40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52"/>
      <c r="Q182" s="41"/>
      <c r="R182" s="41"/>
      <c r="S182" s="52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24.75" customHeight="1">
      <c r="B183" s="40"/>
      <c r="C183" s="40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52"/>
      <c r="Q183" s="41"/>
      <c r="R183" s="41"/>
      <c r="S183" s="52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  <row r="184" spans="2:31" ht="24.75" customHeight="1">
      <c r="B184" s="40"/>
      <c r="C184" s="40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52"/>
      <c r="Q184" s="41"/>
      <c r="R184" s="41"/>
      <c r="S184" s="52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  <row r="185" spans="2:31" ht="24.75" customHeight="1">
      <c r="B185" s="40"/>
      <c r="C185" s="40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52"/>
      <c r="Q185" s="41"/>
      <c r="R185" s="41"/>
      <c r="S185" s="52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  <row r="186" spans="2:31" ht="24.75" customHeight="1">
      <c r="B186" s="40"/>
      <c r="C186" s="40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52"/>
      <c r="Q186" s="41"/>
      <c r="R186" s="41"/>
      <c r="S186" s="52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  <row r="187" spans="2:31" ht="24.75" customHeight="1">
      <c r="B187" s="40"/>
      <c r="C187" s="40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52"/>
      <c r="Q187" s="41"/>
      <c r="R187" s="41"/>
      <c r="S187" s="52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2:31" ht="24.75" customHeight="1">
      <c r="B188" s="40"/>
      <c r="C188" s="40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52"/>
      <c r="Q188" s="41"/>
      <c r="R188" s="41"/>
      <c r="S188" s="52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2:31" ht="24.75" customHeight="1">
      <c r="B189" s="40"/>
      <c r="C189" s="40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52"/>
      <c r="Q189" s="41"/>
      <c r="R189" s="41"/>
      <c r="S189" s="52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2:31" ht="24.75" customHeight="1">
      <c r="B190" s="40"/>
      <c r="C190" s="40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52"/>
      <c r="Q190" s="41"/>
      <c r="R190" s="41"/>
      <c r="S190" s="52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2:31" ht="24.75" customHeight="1">
      <c r="B191" s="40"/>
      <c r="C191" s="40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52"/>
      <c r="Q191" s="41"/>
      <c r="R191" s="41"/>
      <c r="S191" s="52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2:31" ht="24.75" customHeight="1">
      <c r="B192" s="40"/>
      <c r="C192" s="40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52"/>
      <c r="Q192" s="41"/>
      <c r="R192" s="41"/>
      <c r="S192" s="52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2:31" ht="24.75" customHeight="1">
      <c r="B193" s="40"/>
      <c r="C193" s="40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52"/>
      <c r="Q193" s="41"/>
      <c r="R193" s="41"/>
      <c r="S193" s="52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2:31" ht="24.75" customHeight="1">
      <c r="B194" s="40"/>
      <c r="C194" s="40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52"/>
      <c r="Q194" s="41"/>
      <c r="R194" s="41"/>
      <c r="S194" s="52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2:31" ht="24.75" customHeight="1">
      <c r="B195" s="40"/>
      <c r="C195" s="40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52"/>
      <c r="Q195" s="41"/>
      <c r="R195" s="41"/>
      <c r="S195" s="52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2:31" ht="24.75" customHeight="1">
      <c r="B196" s="40"/>
      <c r="C196" s="40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52"/>
      <c r="Q196" s="41"/>
      <c r="R196" s="41"/>
      <c r="S196" s="52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  <row r="197" spans="2:31" ht="24.75" customHeight="1">
      <c r="B197" s="40"/>
      <c r="C197" s="40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52"/>
      <c r="Q197" s="41"/>
      <c r="R197" s="41"/>
      <c r="S197" s="52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  <row r="198" spans="2:31" ht="24.75" customHeight="1">
      <c r="B198" s="40"/>
      <c r="C198" s="40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52"/>
      <c r="Q198" s="41"/>
      <c r="R198" s="41"/>
      <c r="S198" s="52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  <row r="199" spans="2:31" ht="24.75" customHeight="1">
      <c r="B199" s="40"/>
      <c r="C199" s="40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52"/>
      <c r="Q199" s="41"/>
      <c r="R199" s="41"/>
      <c r="S199" s="52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  <row r="200" spans="2:31" ht="24.75" customHeight="1">
      <c r="B200" s="40"/>
      <c r="C200" s="40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52"/>
      <c r="Q200" s="41"/>
      <c r="R200" s="41"/>
      <c r="S200" s="52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  <row r="201" spans="2:31" ht="24.75" customHeight="1">
      <c r="B201" s="40"/>
      <c r="C201" s="40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52"/>
      <c r="Q201" s="41"/>
      <c r="R201" s="41"/>
      <c r="S201" s="52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  <row r="202" spans="2:31" ht="24.75" customHeight="1">
      <c r="B202" s="40"/>
      <c r="C202" s="40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52"/>
      <c r="Q202" s="41"/>
      <c r="R202" s="41"/>
      <c r="S202" s="52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  <row r="203" spans="2:31" ht="24.75" customHeight="1">
      <c r="B203" s="40"/>
      <c r="C203" s="40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52"/>
      <c r="Q203" s="41"/>
      <c r="R203" s="41"/>
      <c r="S203" s="52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  <row r="204" spans="2:31" ht="24.75" customHeight="1">
      <c r="B204" s="40"/>
      <c r="C204" s="40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52"/>
      <c r="Q204" s="41"/>
      <c r="R204" s="41"/>
      <c r="S204" s="52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  <row r="205" spans="2:31" ht="24.75" customHeight="1">
      <c r="B205" s="40"/>
      <c r="C205" s="40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52"/>
      <c r="Q205" s="41"/>
      <c r="R205" s="41"/>
      <c r="S205" s="52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  <row r="206" spans="2:31" ht="24.75" customHeight="1">
      <c r="B206" s="40"/>
      <c r="C206" s="40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52"/>
      <c r="Q206" s="41"/>
      <c r="R206" s="41"/>
      <c r="S206" s="52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  <row r="207" spans="2:31" ht="24.75" customHeight="1">
      <c r="B207" s="40"/>
      <c r="C207" s="40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52"/>
      <c r="Q207" s="41"/>
      <c r="R207" s="41"/>
      <c r="S207" s="52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2:31" ht="24.75" customHeight="1">
      <c r="B208" s="40"/>
      <c r="C208" s="40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52"/>
      <c r="Q208" s="41"/>
      <c r="R208" s="41"/>
      <c r="S208" s="52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  <row r="209" spans="2:31" ht="24.75" customHeight="1">
      <c r="B209" s="40"/>
      <c r="C209" s="40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52"/>
      <c r="Q209" s="41"/>
      <c r="R209" s="41"/>
      <c r="S209" s="52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  <row r="210" spans="2:31" ht="24.75" customHeight="1">
      <c r="B210" s="40"/>
      <c r="C210" s="40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52"/>
      <c r="Q210" s="41"/>
      <c r="R210" s="41"/>
      <c r="S210" s="52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  <row r="211" spans="2:31" ht="24.75" customHeight="1">
      <c r="B211" s="40"/>
      <c r="C211" s="40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52"/>
      <c r="Q211" s="41"/>
      <c r="R211" s="41"/>
      <c r="S211" s="52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  <row r="212" spans="2:31" ht="24.75" customHeight="1">
      <c r="B212" s="40"/>
      <c r="C212" s="40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52"/>
      <c r="Q212" s="41"/>
      <c r="R212" s="41"/>
      <c r="S212" s="52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  <row r="213" spans="2:31" ht="24.75" customHeight="1">
      <c r="B213" s="40"/>
      <c r="C213" s="40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52"/>
      <c r="Q213" s="41"/>
      <c r="R213" s="41"/>
      <c r="S213" s="52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  <row r="214" spans="2:31" ht="24.75" customHeight="1">
      <c r="B214" s="40"/>
      <c r="C214" s="40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52"/>
      <c r="Q214" s="41"/>
      <c r="R214" s="41"/>
      <c r="S214" s="52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  <row r="215" spans="2:31" ht="24.75" customHeight="1">
      <c r="B215" s="40"/>
      <c r="C215" s="40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52"/>
      <c r="Q215" s="41"/>
      <c r="R215" s="41"/>
      <c r="S215" s="52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  <row r="216" spans="2:31" ht="24.75" customHeight="1">
      <c r="B216" s="40"/>
      <c r="C216" s="40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52"/>
      <c r="Q216" s="41"/>
      <c r="R216" s="41"/>
      <c r="S216" s="52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  <row r="217" spans="2:31" ht="24.75" customHeight="1">
      <c r="B217" s="40"/>
      <c r="C217" s="40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52"/>
      <c r="Q217" s="41"/>
      <c r="R217" s="41"/>
      <c r="S217" s="52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  <row r="218" spans="2:31" ht="24.75" customHeight="1">
      <c r="B218" s="40"/>
      <c r="C218" s="40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52"/>
      <c r="Q218" s="41"/>
      <c r="R218" s="41"/>
      <c r="S218" s="52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2:31" ht="24.75" customHeight="1">
      <c r="B219" s="40"/>
      <c r="C219" s="40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52"/>
      <c r="Q219" s="41"/>
      <c r="R219" s="41"/>
      <c r="S219" s="52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  <row r="220" spans="2:31" ht="24.75" customHeight="1">
      <c r="B220" s="40"/>
      <c r="C220" s="40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52"/>
      <c r="Q220" s="41"/>
      <c r="R220" s="41"/>
      <c r="S220" s="52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  <row r="221" spans="2:31" ht="24.75" customHeight="1">
      <c r="B221" s="40"/>
      <c r="C221" s="40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52"/>
      <c r="Q221" s="41"/>
      <c r="R221" s="41"/>
      <c r="S221" s="5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  <row r="222" spans="2:31" ht="24.75" customHeight="1">
      <c r="B222" s="40"/>
      <c r="C222" s="40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52"/>
      <c r="Q222" s="41"/>
      <c r="R222" s="41"/>
      <c r="S222" s="52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  <row r="223" spans="2:31" ht="24.75" customHeight="1">
      <c r="B223" s="40"/>
      <c r="C223" s="40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52"/>
      <c r="Q223" s="41"/>
      <c r="R223" s="41"/>
      <c r="S223" s="52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  <row r="224" spans="2:31" ht="24.75" customHeight="1">
      <c r="B224" s="40"/>
      <c r="C224" s="40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52"/>
      <c r="Q224" s="41"/>
      <c r="R224" s="41"/>
      <c r="S224" s="52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  <row r="225" spans="2:31" ht="24.75" customHeight="1">
      <c r="B225" s="40"/>
      <c r="C225" s="40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52"/>
      <c r="Q225" s="41"/>
      <c r="R225" s="41"/>
      <c r="S225" s="52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  <row r="226" spans="2:31" ht="24.75" customHeight="1">
      <c r="B226" s="40"/>
      <c r="C226" s="40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52"/>
      <c r="Q226" s="41"/>
      <c r="R226" s="41"/>
      <c r="S226" s="52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2:31" ht="24.75" customHeight="1">
      <c r="B227" s="40"/>
      <c r="C227" s="40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52"/>
      <c r="Q227" s="41"/>
      <c r="R227" s="41"/>
      <c r="S227" s="52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  <row r="228" spans="2:31" ht="24.75" customHeight="1">
      <c r="B228" s="40"/>
      <c r="C228" s="40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52"/>
      <c r="Q228" s="41"/>
      <c r="R228" s="41"/>
      <c r="S228" s="52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  <row r="229" spans="2:31" ht="24.75" customHeight="1">
      <c r="B229" s="40"/>
      <c r="C229" s="40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52"/>
      <c r="Q229" s="41"/>
      <c r="R229" s="41"/>
      <c r="S229" s="52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  <row r="230" spans="2:31" ht="24.75" customHeight="1">
      <c r="B230" s="40"/>
      <c r="C230" s="40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52"/>
      <c r="Q230" s="41"/>
      <c r="R230" s="41"/>
      <c r="S230" s="52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  <row r="231" spans="2:31" ht="24.75" customHeight="1">
      <c r="B231" s="40"/>
      <c r="C231" s="40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52"/>
      <c r="Q231" s="41"/>
      <c r="R231" s="41"/>
      <c r="S231" s="52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  <row r="232" spans="2:31" ht="24.75" customHeight="1">
      <c r="B232" s="40"/>
      <c r="C232" s="40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52"/>
      <c r="Q232" s="41"/>
      <c r="R232" s="41"/>
      <c r="S232" s="52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  <row r="233" spans="2:31" ht="24.75" customHeight="1">
      <c r="B233" s="40"/>
      <c r="C233" s="40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52"/>
      <c r="Q233" s="41"/>
      <c r="R233" s="41"/>
      <c r="S233" s="52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  <row r="234" spans="2:31" ht="24.75" customHeight="1">
      <c r="B234" s="40"/>
      <c r="C234" s="40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52"/>
      <c r="Q234" s="41"/>
      <c r="R234" s="41"/>
      <c r="S234" s="52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  <row r="235" spans="2:31" ht="24.75" customHeight="1">
      <c r="B235" s="40"/>
      <c r="C235" s="40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52"/>
      <c r="Q235" s="41"/>
      <c r="R235" s="41"/>
      <c r="S235" s="52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  <row r="236" spans="2:31" ht="24.75" customHeight="1">
      <c r="B236" s="40"/>
      <c r="C236" s="40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52"/>
      <c r="Q236" s="41"/>
      <c r="R236" s="41"/>
      <c r="S236" s="52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2:31" ht="24.75" customHeight="1">
      <c r="B237" s="40"/>
      <c r="C237" s="40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52"/>
      <c r="Q237" s="41"/>
      <c r="R237" s="41"/>
      <c r="S237" s="52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  <row r="238" spans="2:31" ht="24.75" customHeight="1">
      <c r="B238" s="40"/>
      <c r="C238" s="40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52"/>
      <c r="Q238" s="41"/>
      <c r="R238" s="41"/>
      <c r="S238" s="52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  <row r="239" spans="2:31" ht="24.75" customHeight="1">
      <c r="B239" s="40"/>
      <c r="C239" s="40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52"/>
      <c r="Q239" s="41"/>
      <c r="R239" s="41"/>
      <c r="S239" s="52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2:31" ht="24.75" customHeight="1">
      <c r="B240" s="40"/>
      <c r="C240" s="40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52"/>
      <c r="Q240" s="41"/>
      <c r="R240" s="41"/>
      <c r="S240" s="52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  <row r="241" spans="2:31" ht="24.75" customHeight="1">
      <c r="B241" s="40"/>
      <c r="C241" s="40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52"/>
      <c r="Q241" s="41"/>
      <c r="R241" s="41"/>
      <c r="S241" s="52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  <row r="242" spans="2:31" ht="24.75" customHeight="1">
      <c r="B242" s="40"/>
      <c r="C242" s="40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52"/>
      <c r="Q242" s="41"/>
      <c r="R242" s="41"/>
      <c r="S242" s="52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  <row r="243" spans="2:31" ht="24.75" customHeight="1">
      <c r="B243" s="40"/>
      <c r="C243" s="40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52"/>
      <c r="Q243" s="41"/>
      <c r="R243" s="41"/>
      <c r="S243" s="52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  <row r="244" spans="2:31" ht="24.75" customHeight="1">
      <c r="B244" s="40"/>
      <c r="C244" s="40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52"/>
      <c r="Q244" s="41"/>
      <c r="R244" s="41"/>
      <c r="S244" s="52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  <row r="245" spans="2:31" ht="24.75" customHeight="1">
      <c r="B245" s="40"/>
      <c r="C245" s="40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52"/>
      <c r="Q245" s="41"/>
      <c r="R245" s="41"/>
      <c r="S245" s="52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2:31" ht="24.75" customHeight="1">
      <c r="B246" s="40"/>
      <c r="C246" s="40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52"/>
      <c r="Q246" s="41"/>
      <c r="R246" s="41"/>
      <c r="S246" s="52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  <row r="247" spans="2:31" ht="24.75" customHeight="1">
      <c r="B247" s="40"/>
      <c r="C247" s="40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52"/>
      <c r="Q247" s="41"/>
      <c r="R247" s="41"/>
      <c r="S247" s="52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  <row r="248" spans="2:31" ht="24.75" customHeight="1">
      <c r="B248" s="40"/>
      <c r="C248" s="40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52"/>
      <c r="Q248" s="41"/>
      <c r="R248" s="41"/>
      <c r="S248" s="52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  <row r="249" spans="2:31" ht="24.75" customHeight="1">
      <c r="B249" s="40"/>
      <c r="C249" s="40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52"/>
      <c r="Q249" s="41"/>
      <c r="R249" s="41"/>
      <c r="S249" s="52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  <row r="250" spans="2:31" ht="24.75" customHeight="1">
      <c r="B250" s="40"/>
      <c r="C250" s="40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52"/>
      <c r="Q250" s="41"/>
      <c r="R250" s="41"/>
      <c r="S250" s="52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  <row r="251" spans="2:31" ht="24.75" customHeight="1">
      <c r="B251" s="40"/>
      <c r="C251" s="40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52"/>
      <c r="Q251" s="41"/>
      <c r="R251" s="41"/>
      <c r="S251" s="52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  <row r="252" spans="2:31" ht="24.75" customHeight="1">
      <c r="B252" s="40"/>
      <c r="C252" s="40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52"/>
      <c r="Q252" s="41"/>
      <c r="R252" s="41"/>
      <c r="S252" s="52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  <row r="253" spans="2:31" ht="24.75" customHeight="1">
      <c r="B253" s="40"/>
      <c r="C253" s="40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52"/>
      <c r="Q253" s="41"/>
      <c r="R253" s="41"/>
      <c r="S253" s="52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</row>
    <row r="254" spans="2:31" ht="24.75" customHeight="1">
      <c r="B254" s="40"/>
      <c r="C254" s="40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52"/>
      <c r="Q254" s="41"/>
      <c r="R254" s="41"/>
      <c r="S254" s="52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  <row r="255" spans="2:31" ht="24.75" customHeight="1">
      <c r="B255" s="40"/>
      <c r="C255" s="40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52"/>
      <c r="Q255" s="41"/>
      <c r="R255" s="41"/>
      <c r="S255" s="52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  <row r="256" spans="2:31" ht="24.75" customHeight="1">
      <c r="B256" s="40"/>
      <c r="C256" s="40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52"/>
      <c r="Q256" s="41"/>
      <c r="R256" s="41"/>
      <c r="S256" s="52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  <row r="257" spans="2:31" ht="24.75" customHeight="1">
      <c r="B257" s="40"/>
      <c r="C257" s="40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52"/>
      <c r="Q257" s="41"/>
      <c r="R257" s="41"/>
      <c r="S257" s="52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  <row r="258" spans="2:31" ht="24.75" customHeight="1">
      <c r="B258" s="40"/>
      <c r="C258" s="40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52"/>
      <c r="Q258" s="41"/>
      <c r="R258" s="41"/>
      <c r="S258" s="52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  <row r="259" spans="2:31" ht="24.75" customHeight="1">
      <c r="B259" s="40"/>
      <c r="C259" s="40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52"/>
      <c r="Q259" s="41"/>
      <c r="R259" s="41"/>
      <c r="S259" s="52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  <row r="260" spans="2:31" ht="24.75" customHeight="1">
      <c r="B260" s="40"/>
      <c r="C260" s="40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52"/>
      <c r="Q260" s="41"/>
      <c r="R260" s="41"/>
      <c r="S260" s="52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</row>
    <row r="261" spans="2:31" ht="24.75" customHeight="1">
      <c r="B261" s="40"/>
      <c r="C261" s="40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52"/>
      <c r="Q261" s="41"/>
      <c r="R261" s="41"/>
      <c r="S261" s="52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24.75" customHeight="1">
      <c r="B262" s="40"/>
      <c r="C262" s="40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52"/>
      <c r="Q262" s="41"/>
      <c r="R262" s="41"/>
      <c r="S262" s="52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  <row r="263" spans="2:31" ht="24.75" customHeight="1">
      <c r="B263" s="40"/>
      <c r="C263" s="40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52"/>
      <c r="Q263" s="41"/>
      <c r="R263" s="41"/>
      <c r="S263" s="52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  <row r="264" spans="2:31" ht="24.75" customHeight="1">
      <c r="B264" s="40"/>
      <c r="C264" s="40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52"/>
      <c r="Q264" s="41"/>
      <c r="R264" s="41"/>
      <c r="S264" s="52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2:31" ht="24.75" customHeight="1">
      <c r="B265" s="40"/>
      <c r="C265" s="40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52"/>
      <c r="Q265" s="41"/>
      <c r="R265" s="41"/>
      <c r="S265" s="52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  <row r="266" spans="2:31" ht="24.75" customHeight="1">
      <c r="B266" s="40"/>
      <c r="C266" s="40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52"/>
      <c r="Q266" s="41"/>
      <c r="R266" s="41"/>
      <c r="S266" s="52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  <row r="267" spans="2:31" ht="24.75" customHeight="1">
      <c r="B267" s="40"/>
      <c r="C267" s="40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52"/>
      <c r="Q267" s="41"/>
      <c r="R267" s="41"/>
      <c r="S267" s="52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  <row r="268" spans="2:31" ht="24.75" customHeight="1">
      <c r="B268" s="40"/>
      <c r="C268" s="40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52"/>
      <c r="Q268" s="41"/>
      <c r="R268" s="41"/>
      <c r="S268" s="52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  <row r="269" spans="2:31" ht="24.75" customHeight="1">
      <c r="B269" s="40"/>
      <c r="C269" s="40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52"/>
      <c r="Q269" s="41"/>
      <c r="R269" s="41"/>
      <c r="S269" s="52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  <row r="270" spans="2:31" ht="24.75" customHeight="1">
      <c r="B270" s="40"/>
      <c r="C270" s="40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52"/>
      <c r="Q270" s="41"/>
      <c r="R270" s="41"/>
      <c r="S270" s="52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  <row r="271" spans="2:31" ht="24.75" customHeight="1">
      <c r="B271" s="40"/>
      <c r="C271" s="40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52"/>
      <c r="Q271" s="41"/>
      <c r="R271" s="41"/>
      <c r="S271" s="52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  <row r="272" spans="2:31" ht="24.75" customHeight="1">
      <c r="B272" s="40"/>
      <c r="C272" s="40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52"/>
      <c r="Q272" s="41"/>
      <c r="R272" s="41"/>
      <c r="S272" s="52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  <row r="273" spans="2:31" ht="24.75" customHeight="1">
      <c r="B273" s="40"/>
      <c r="C273" s="40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52"/>
      <c r="Q273" s="41"/>
      <c r="R273" s="41"/>
      <c r="S273" s="52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  <row r="274" spans="2:31" ht="24.75" customHeight="1">
      <c r="B274" s="40"/>
      <c r="C274" s="40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52"/>
      <c r="Q274" s="41"/>
      <c r="R274" s="41"/>
      <c r="S274" s="52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  <row r="275" spans="2:31" ht="24.75" customHeight="1">
      <c r="B275" s="40"/>
      <c r="C275" s="40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52"/>
      <c r="Q275" s="41"/>
      <c r="R275" s="41"/>
      <c r="S275" s="52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2:31" ht="24.75" customHeight="1">
      <c r="B276" s="40"/>
      <c r="C276" s="40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52"/>
      <c r="Q276" s="41"/>
      <c r="R276" s="41"/>
      <c r="S276" s="52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2:31" ht="24.75" customHeight="1">
      <c r="B277" s="40"/>
      <c r="C277" s="40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52"/>
      <c r="Q277" s="41"/>
      <c r="R277" s="41"/>
      <c r="S277" s="52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  <row r="278" spans="2:31" ht="24.75" customHeight="1">
      <c r="B278" s="40"/>
      <c r="C278" s="40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52"/>
      <c r="Q278" s="41"/>
      <c r="R278" s="41"/>
      <c r="S278" s="52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</row>
    <row r="279" spans="2:31" ht="24.75" customHeight="1">
      <c r="B279" s="40"/>
      <c r="C279" s="40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52"/>
      <c r="Q279" s="41"/>
      <c r="R279" s="41"/>
      <c r="S279" s="52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  <row r="280" spans="2:31" ht="24.75" customHeight="1">
      <c r="B280" s="40"/>
      <c r="C280" s="40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52"/>
      <c r="Q280" s="41"/>
      <c r="R280" s="41"/>
      <c r="S280" s="52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  <row r="281" spans="2:31" ht="24.75" customHeight="1">
      <c r="B281" s="40"/>
      <c r="C281" s="40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52"/>
      <c r="Q281" s="41"/>
      <c r="R281" s="41"/>
      <c r="S281" s="52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  <row r="282" spans="2:31" ht="24.75" customHeight="1">
      <c r="B282" s="40"/>
      <c r="C282" s="40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52"/>
      <c r="Q282" s="41"/>
      <c r="R282" s="41"/>
      <c r="S282" s="52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  <row r="283" spans="2:31" ht="24.75" customHeight="1">
      <c r="B283" s="40"/>
      <c r="C283" s="40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52"/>
      <c r="Q283" s="41"/>
      <c r="R283" s="41"/>
      <c r="S283" s="52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2:31" ht="24.75" customHeight="1">
      <c r="B284" s="40"/>
      <c r="C284" s="40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52"/>
      <c r="Q284" s="41"/>
      <c r="R284" s="41"/>
      <c r="S284" s="52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  <row r="285" spans="2:31" ht="24.75" customHeight="1">
      <c r="B285" s="40"/>
      <c r="C285" s="40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52"/>
      <c r="Q285" s="41"/>
      <c r="R285" s="41"/>
      <c r="S285" s="52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</row>
    <row r="286" spans="2:31" ht="24.75" customHeight="1">
      <c r="B286" s="40"/>
      <c r="C286" s="40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52"/>
      <c r="Q286" s="41"/>
      <c r="R286" s="41"/>
      <c r="S286" s="52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  <row r="287" spans="2:31" ht="24.75" customHeight="1">
      <c r="B287" s="40"/>
      <c r="C287" s="40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52"/>
      <c r="Q287" s="41"/>
      <c r="R287" s="41"/>
      <c r="S287" s="52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  <row r="288" spans="2:31" ht="24.75" customHeight="1">
      <c r="B288" s="40"/>
      <c r="C288" s="40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52"/>
      <c r="Q288" s="41"/>
      <c r="R288" s="41"/>
      <c r="S288" s="52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  <row r="289" spans="2:31" ht="24.75" customHeight="1">
      <c r="B289" s="40"/>
      <c r="C289" s="40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52"/>
      <c r="Q289" s="41"/>
      <c r="R289" s="41"/>
      <c r="S289" s="52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  <row r="290" spans="2:31" ht="24.75" customHeight="1">
      <c r="B290" s="40"/>
      <c r="C290" s="40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52"/>
      <c r="Q290" s="41"/>
      <c r="R290" s="41"/>
      <c r="S290" s="52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  <row r="291" spans="2:31" ht="24.75" customHeight="1">
      <c r="B291" s="40"/>
      <c r="C291" s="40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52"/>
      <c r="Q291" s="41"/>
      <c r="R291" s="41"/>
      <c r="S291" s="52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  <row r="292" spans="2:31" ht="24.75" customHeight="1">
      <c r="B292" s="40"/>
      <c r="C292" s="40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52"/>
      <c r="Q292" s="41"/>
      <c r="R292" s="41"/>
      <c r="S292" s="52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  <row r="293" spans="2:31" ht="24.75" customHeight="1">
      <c r="B293" s="40"/>
      <c r="C293" s="40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52"/>
      <c r="Q293" s="41"/>
      <c r="R293" s="41"/>
      <c r="S293" s="52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  <row r="294" spans="2:31" ht="24.75" customHeight="1">
      <c r="B294" s="40"/>
      <c r="C294" s="40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52"/>
      <c r="Q294" s="41"/>
      <c r="R294" s="41"/>
      <c r="S294" s="52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  <row r="295" spans="2:31" ht="24.75" customHeight="1">
      <c r="B295" s="40"/>
      <c r="C295" s="40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52"/>
      <c r="Q295" s="41"/>
      <c r="R295" s="41"/>
      <c r="S295" s="52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</row>
    <row r="296" spans="2:31" ht="24.75" customHeight="1">
      <c r="B296" s="40"/>
      <c r="C296" s="40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52"/>
      <c r="Q296" s="41"/>
      <c r="R296" s="41"/>
      <c r="S296" s="52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  <row r="297" spans="2:31" ht="24.75" customHeight="1">
      <c r="B297" s="40"/>
      <c r="C297" s="40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52"/>
      <c r="Q297" s="41"/>
      <c r="R297" s="41"/>
      <c r="S297" s="52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  <row r="298" spans="2:31" ht="24.75" customHeight="1">
      <c r="B298" s="40"/>
      <c r="C298" s="40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52"/>
      <c r="Q298" s="41"/>
      <c r="R298" s="41"/>
      <c r="S298" s="52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  <row r="299" spans="2:31" ht="24.75" customHeight="1">
      <c r="B299" s="40"/>
      <c r="C299" s="40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52"/>
      <c r="Q299" s="41"/>
      <c r="R299" s="41"/>
      <c r="S299" s="52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  <row r="300" spans="2:31" ht="24.75" customHeight="1">
      <c r="B300" s="40"/>
      <c r="C300" s="40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52"/>
      <c r="Q300" s="41"/>
      <c r="R300" s="41"/>
      <c r="S300" s="52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  <row r="301" spans="2:31" ht="24.75" customHeight="1">
      <c r="B301" s="40"/>
      <c r="C301" s="40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52"/>
      <c r="Q301" s="41"/>
      <c r="R301" s="41"/>
      <c r="S301" s="52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</row>
    <row r="302" spans="2:31" ht="24.75" customHeight="1">
      <c r="B302" s="40"/>
      <c r="C302" s="40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52"/>
      <c r="Q302" s="41"/>
      <c r="R302" s="41"/>
      <c r="S302" s="52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2:31" ht="24.75" customHeight="1">
      <c r="B303" s="40"/>
      <c r="C303" s="40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52"/>
      <c r="Q303" s="41"/>
      <c r="R303" s="41"/>
      <c r="S303" s="52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  <row r="304" spans="2:31" ht="24.75" customHeight="1">
      <c r="B304" s="40"/>
      <c r="C304" s="40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52"/>
      <c r="Q304" s="41"/>
      <c r="R304" s="41"/>
      <c r="S304" s="52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  <row r="305" spans="2:31" ht="24.75" customHeight="1">
      <c r="B305" s="40"/>
      <c r="C305" s="40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52"/>
      <c r="Q305" s="41"/>
      <c r="R305" s="41"/>
      <c r="S305" s="52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  <row r="306" spans="2:31" ht="24.75" customHeight="1">
      <c r="B306" s="40"/>
      <c r="C306" s="40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52"/>
      <c r="Q306" s="41"/>
      <c r="R306" s="41"/>
      <c r="S306" s="52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</row>
    <row r="307" spans="2:31" ht="24.75" customHeight="1">
      <c r="B307" s="40"/>
      <c r="C307" s="40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52"/>
      <c r="Q307" s="41"/>
      <c r="R307" s="41"/>
      <c r="S307" s="52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</row>
    <row r="308" spans="2:31" ht="24.75" customHeight="1">
      <c r="B308" s="40"/>
      <c r="C308" s="40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52"/>
      <c r="Q308" s="41"/>
      <c r="R308" s="41"/>
      <c r="S308" s="52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  <row r="309" spans="2:31" ht="24.75" customHeight="1">
      <c r="B309" s="40"/>
      <c r="C309" s="40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52"/>
      <c r="Q309" s="41"/>
      <c r="R309" s="41"/>
      <c r="S309" s="52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  <row r="310" spans="2:31" ht="24.75" customHeight="1">
      <c r="B310" s="40"/>
      <c r="C310" s="40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52"/>
      <c r="Q310" s="41"/>
      <c r="R310" s="41"/>
      <c r="S310" s="52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</row>
    <row r="311" spans="2:31" ht="24.75" customHeight="1">
      <c r="B311" s="40"/>
      <c r="C311" s="40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52"/>
      <c r="Q311" s="41"/>
      <c r="R311" s="41"/>
      <c r="S311" s="52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  <row r="312" spans="2:31" ht="24.75" customHeight="1">
      <c r="B312" s="40"/>
      <c r="C312" s="40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52"/>
      <c r="Q312" s="41"/>
      <c r="R312" s="41"/>
      <c r="S312" s="52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  <row r="313" spans="2:31" ht="24.75" customHeight="1">
      <c r="B313" s="40"/>
      <c r="C313" s="40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52"/>
      <c r="Q313" s="41"/>
      <c r="R313" s="41"/>
      <c r="S313" s="52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  <row r="314" spans="2:31" ht="24.75" customHeight="1">
      <c r="B314" s="40"/>
      <c r="C314" s="40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52"/>
      <c r="Q314" s="41"/>
      <c r="R314" s="41"/>
      <c r="S314" s="52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</row>
    <row r="315" spans="2:31" ht="24.75" customHeight="1">
      <c r="B315" s="40"/>
      <c r="C315" s="40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52"/>
      <c r="Q315" s="41"/>
      <c r="R315" s="41"/>
      <c r="S315" s="52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  <row r="316" spans="2:31" ht="24.75" customHeight="1">
      <c r="B316" s="40"/>
      <c r="C316" s="40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52"/>
      <c r="Q316" s="41"/>
      <c r="R316" s="41"/>
      <c r="S316" s="5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  <row r="317" spans="2:31" ht="24.75" customHeight="1">
      <c r="B317" s="40"/>
      <c r="C317" s="40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52"/>
      <c r="Q317" s="41"/>
      <c r="R317" s="41"/>
      <c r="S317" s="52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  <row r="318" spans="2:31" ht="24.75" customHeight="1">
      <c r="B318" s="40"/>
      <c r="C318" s="40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52"/>
      <c r="Q318" s="41"/>
      <c r="R318" s="41"/>
      <c r="S318" s="52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  <row r="319" spans="2:31" ht="24.75" customHeight="1">
      <c r="B319" s="40"/>
      <c r="C319" s="40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52"/>
      <c r="Q319" s="41"/>
      <c r="R319" s="41"/>
      <c r="S319" s="52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  <row r="320" spans="2:31" ht="24.75" customHeight="1">
      <c r="B320" s="40"/>
      <c r="C320" s="40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52"/>
      <c r="Q320" s="41"/>
      <c r="R320" s="41"/>
      <c r="S320" s="52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  <row r="321" spans="2:31" ht="24.75" customHeight="1">
      <c r="B321" s="40"/>
      <c r="C321" s="40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52"/>
      <c r="Q321" s="41"/>
      <c r="R321" s="41"/>
      <c r="S321" s="52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2:31" ht="24.75" customHeight="1">
      <c r="B322" s="40"/>
      <c r="C322" s="40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52"/>
      <c r="Q322" s="41"/>
      <c r="R322" s="41"/>
      <c r="S322" s="52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  <row r="323" spans="2:31" ht="24.75" customHeight="1">
      <c r="B323" s="40"/>
      <c r="C323" s="40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52"/>
      <c r="Q323" s="41"/>
      <c r="R323" s="41"/>
      <c r="S323" s="52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  <row r="324" spans="2:31" ht="24.75" customHeight="1">
      <c r="B324" s="40"/>
      <c r="C324" s="40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52"/>
      <c r="Q324" s="41"/>
      <c r="R324" s="41"/>
      <c r="S324" s="52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  <row r="325" spans="2:31" ht="24.75" customHeight="1">
      <c r="B325" s="40"/>
      <c r="C325" s="40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52"/>
      <c r="Q325" s="41"/>
      <c r="R325" s="41"/>
      <c r="S325" s="52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  <row r="326" spans="2:31" ht="24.75" customHeight="1">
      <c r="B326" s="40"/>
      <c r="C326" s="40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52"/>
      <c r="Q326" s="41"/>
      <c r="R326" s="41"/>
      <c r="S326" s="52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  <row r="327" spans="2:31" ht="24.75" customHeight="1">
      <c r="B327" s="40"/>
      <c r="C327" s="40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52"/>
      <c r="Q327" s="41"/>
      <c r="R327" s="41"/>
      <c r="S327" s="52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  <row r="328" spans="2:31" ht="24.75" customHeight="1">
      <c r="B328" s="40"/>
      <c r="C328" s="40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52"/>
      <c r="Q328" s="41"/>
      <c r="R328" s="41"/>
      <c r="S328" s="52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  <row r="329" spans="2:31" ht="24.75" customHeight="1">
      <c r="B329" s="40"/>
      <c r="C329" s="40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52"/>
      <c r="Q329" s="41"/>
      <c r="R329" s="41"/>
      <c r="S329" s="52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  <row r="330" spans="2:31" ht="24.75" customHeight="1">
      <c r="B330" s="40"/>
      <c r="C330" s="40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52"/>
      <c r="Q330" s="41"/>
      <c r="R330" s="41"/>
      <c r="S330" s="52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  <row r="331" spans="2:31" ht="24.75" customHeight="1">
      <c r="B331" s="40"/>
      <c r="C331" s="40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52"/>
      <c r="Q331" s="41"/>
      <c r="R331" s="41"/>
      <c r="S331" s="52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  <row r="332" spans="2:31" ht="24.75" customHeight="1">
      <c r="B332" s="40"/>
      <c r="C332" s="40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52"/>
      <c r="Q332" s="41"/>
      <c r="R332" s="41"/>
      <c r="S332" s="52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  <row r="333" spans="2:31" ht="24.75" customHeight="1">
      <c r="B333" s="40"/>
      <c r="C333" s="40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52"/>
      <c r="Q333" s="41"/>
      <c r="R333" s="41"/>
      <c r="S333" s="52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  <row r="334" spans="2:31" ht="24.75" customHeight="1">
      <c r="B334" s="40"/>
      <c r="C334" s="40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52"/>
      <c r="Q334" s="41"/>
      <c r="R334" s="41"/>
      <c r="S334" s="52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  <row r="335" spans="2:31" ht="24.75" customHeight="1">
      <c r="B335" s="40"/>
      <c r="C335" s="40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52"/>
      <c r="Q335" s="41"/>
      <c r="R335" s="41"/>
      <c r="S335" s="52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</row>
    <row r="336" spans="2:31" ht="24.75" customHeight="1">
      <c r="B336" s="40"/>
      <c r="C336" s="40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52"/>
      <c r="Q336" s="41"/>
      <c r="R336" s="41"/>
      <c r="S336" s="52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  <row r="337" spans="2:31" ht="24.75" customHeight="1">
      <c r="B337" s="40"/>
      <c r="C337" s="40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52"/>
      <c r="Q337" s="41"/>
      <c r="R337" s="41"/>
      <c r="S337" s="52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  <row r="338" spans="2:31" ht="24.75" customHeight="1">
      <c r="B338" s="40"/>
      <c r="C338" s="40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52"/>
      <c r="Q338" s="41"/>
      <c r="R338" s="41"/>
      <c r="S338" s="52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  <row r="339" spans="2:31" ht="24.75" customHeight="1">
      <c r="B339" s="40"/>
      <c r="C339" s="40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52"/>
      <c r="Q339" s="41"/>
      <c r="R339" s="41"/>
      <c r="S339" s="52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  <row r="340" spans="2:31" ht="24.75" customHeight="1">
      <c r="B340" s="40"/>
      <c r="C340" s="40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52"/>
      <c r="Q340" s="41"/>
      <c r="R340" s="41"/>
      <c r="S340" s="52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2:31" ht="24.75" customHeight="1">
      <c r="B341" s="40"/>
      <c r="C341" s="40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52"/>
      <c r="Q341" s="41"/>
      <c r="R341" s="41"/>
      <c r="S341" s="52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  <row r="342" spans="2:31" ht="24.75" customHeight="1">
      <c r="B342" s="40"/>
      <c r="C342" s="40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52"/>
      <c r="Q342" s="41"/>
      <c r="R342" s="41"/>
      <c r="S342" s="52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</row>
    <row r="343" spans="2:31" ht="24.75" customHeight="1">
      <c r="B343" s="40"/>
      <c r="C343" s="40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52"/>
      <c r="Q343" s="41"/>
      <c r="R343" s="41"/>
      <c r="S343" s="52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  <row r="344" spans="2:31" ht="24.75" customHeight="1">
      <c r="B344" s="40"/>
      <c r="C344" s="40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52"/>
      <c r="Q344" s="41"/>
      <c r="R344" s="41"/>
      <c r="S344" s="52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  <row r="345" spans="2:31" ht="24.75" customHeight="1">
      <c r="B345" s="40"/>
      <c r="C345" s="40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52"/>
      <c r="Q345" s="41"/>
      <c r="R345" s="41"/>
      <c r="S345" s="52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  <row r="346" spans="2:31" ht="24.75" customHeight="1">
      <c r="B346" s="40"/>
      <c r="C346" s="40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52"/>
      <c r="Q346" s="41"/>
      <c r="R346" s="41"/>
      <c r="S346" s="52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  <row r="347" spans="2:31" ht="24.75" customHeight="1">
      <c r="B347" s="40"/>
      <c r="C347" s="40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52"/>
      <c r="Q347" s="41"/>
      <c r="R347" s="41"/>
      <c r="S347" s="5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  <row r="348" spans="2:31" ht="24.75" customHeight="1">
      <c r="B348" s="40"/>
      <c r="C348" s="40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52"/>
      <c r="Q348" s="41"/>
      <c r="R348" s="41"/>
      <c r="S348" s="52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  <row r="349" spans="2:31" ht="24.75" customHeight="1">
      <c r="B349" s="40"/>
      <c r="C349" s="40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52"/>
      <c r="Q349" s="41"/>
      <c r="R349" s="41"/>
      <c r="S349" s="52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  <row r="350" spans="2:31" ht="24.75" customHeight="1">
      <c r="B350" s="40"/>
      <c r="C350" s="40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52"/>
      <c r="Q350" s="41"/>
      <c r="R350" s="41"/>
      <c r="S350" s="52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  <row r="351" spans="2:31" ht="24.75" customHeight="1">
      <c r="B351" s="40"/>
      <c r="C351" s="40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52"/>
      <c r="Q351" s="41"/>
      <c r="R351" s="41"/>
      <c r="S351" s="52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  <row r="352" spans="2:31" ht="24.75" customHeight="1">
      <c r="B352" s="40"/>
      <c r="C352" s="40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52"/>
      <c r="Q352" s="41"/>
      <c r="R352" s="41"/>
      <c r="S352" s="52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  <row r="353" spans="2:31" ht="24.75" customHeight="1">
      <c r="B353" s="40"/>
      <c r="C353" s="40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52"/>
      <c r="Q353" s="41"/>
      <c r="R353" s="41"/>
      <c r="S353" s="52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  <row r="354" spans="2:31" ht="24.75" customHeight="1">
      <c r="B354" s="40"/>
      <c r="C354" s="40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52"/>
      <c r="Q354" s="41"/>
      <c r="R354" s="41"/>
      <c r="S354" s="52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  <row r="355" spans="2:31" ht="24.75" customHeight="1">
      <c r="B355" s="40"/>
      <c r="C355" s="40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52"/>
      <c r="Q355" s="41"/>
      <c r="R355" s="41"/>
      <c r="S355" s="52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  <row r="356" spans="2:31" ht="24.75" customHeight="1">
      <c r="B356" s="40"/>
      <c r="C356" s="40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52"/>
      <c r="Q356" s="41"/>
      <c r="R356" s="41"/>
      <c r="S356" s="52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  <row r="357" spans="2:31" ht="24.75" customHeight="1">
      <c r="B357" s="40"/>
      <c r="C357" s="40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52"/>
      <c r="Q357" s="41"/>
      <c r="R357" s="41"/>
      <c r="S357" s="52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  <row r="358" spans="2:31" ht="24.75" customHeight="1">
      <c r="B358" s="40"/>
      <c r="C358" s="40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52"/>
      <c r="Q358" s="41"/>
      <c r="R358" s="41"/>
      <c r="S358" s="52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  <row r="359" spans="2:31" ht="24.75" customHeight="1">
      <c r="B359" s="40"/>
      <c r="C359" s="40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52"/>
      <c r="Q359" s="41"/>
      <c r="R359" s="41"/>
      <c r="S359" s="52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2:31" ht="24.75" customHeight="1">
      <c r="B360" s="40"/>
      <c r="C360" s="40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52"/>
      <c r="Q360" s="41"/>
      <c r="R360" s="41"/>
      <c r="S360" s="52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</row>
    <row r="361" spans="2:31" ht="24.75" customHeight="1">
      <c r="B361" s="40"/>
      <c r="C361" s="40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52"/>
      <c r="Q361" s="41"/>
      <c r="R361" s="41"/>
      <c r="S361" s="52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  <row r="362" spans="2:31" ht="24.75" customHeight="1">
      <c r="B362" s="40"/>
      <c r="C362" s="40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52"/>
      <c r="Q362" s="41"/>
      <c r="R362" s="41"/>
      <c r="S362" s="52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  <row r="363" spans="2:31" ht="24.75" customHeight="1">
      <c r="B363" s="40"/>
      <c r="C363" s="40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52"/>
      <c r="Q363" s="41"/>
      <c r="R363" s="41"/>
      <c r="S363" s="52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  <row r="364" spans="2:31" ht="24.75" customHeight="1">
      <c r="B364" s="40"/>
      <c r="C364" s="40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52"/>
      <c r="Q364" s="41"/>
      <c r="R364" s="41"/>
      <c r="S364" s="52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  <row r="365" spans="2:31" ht="24.75" customHeight="1">
      <c r="B365" s="40"/>
      <c r="C365" s="40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52"/>
      <c r="Q365" s="41"/>
      <c r="R365" s="41"/>
      <c r="S365" s="52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  <row r="366" spans="2:31" ht="24.75" customHeight="1">
      <c r="B366" s="40"/>
      <c r="C366" s="40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52"/>
      <c r="Q366" s="41"/>
      <c r="R366" s="41"/>
      <c r="S366" s="52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  <row r="367" spans="2:31" ht="24.75" customHeight="1">
      <c r="B367" s="40"/>
      <c r="C367" s="40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52"/>
      <c r="Q367" s="41"/>
      <c r="R367" s="41"/>
      <c r="S367" s="52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  <row r="368" spans="2:31" ht="24.75" customHeight="1">
      <c r="B368" s="40"/>
      <c r="C368" s="40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52"/>
      <c r="Q368" s="41"/>
      <c r="R368" s="41"/>
      <c r="S368" s="52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  <row r="369" spans="2:31" ht="24.75" customHeight="1">
      <c r="B369" s="40"/>
      <c r="C369" s="40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52"/>
      <c r="Q369" s="41"/>
      <c r="R369" s="41"/>
      <c r="S369" s="52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  <row r="370" spans="2:31" ht="24.75" customHeight="1">
      <c r="B370" s="40"/>
      <c r="C370" s="40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52"/>
      <c r="Q370" s="41"/>
      <c r="R370" s="41"/>
      <c r="S370" s="52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  <row r="371" spans="2:31" ht="24.75" customHeight="1">
      <c r="B371" s="40"/>
      <c r="C371" s="40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52"/>
      <c r="Q371" s="41"/>
      <c r="R371" s="41"/>
      <c r="S371" s="52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</row>
    <row r="372" spans="2:31" ht="24.75" customHeight="1">
      <c r="B372" s="40"/>
      <c r="C372" s="40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52"/>
      <c r="Q372" s="41"/>
      <c r="R372" s="41"/>
      <c r="S372" s="52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</row>
    <row r="373" spans="2:31" ht="24.75" customHeight="1">
      <c r="B373" s="40"/>
      <c r="C373" s="40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52"/>
      <c r="Q373" s="41"/>
      <c r="R373" s="41"/>
      <c r="S373" s="52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  <row r="374" spans="2:31" ht="24.75" customHeight="1">
      <c r="B374" s="40"/>
      <c r="C374" s="40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52"/>
      <c r="Q374" s="41"/>
      <c r="R374" s="41"/>
      <c r="S374" s="52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  <row r="375" spans="2:31" ht="24.75" customHeight="1">
      <c r="B375" s="40"/>
      <c r="C375" s="40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52"/>
      <c r="Q375" s="41"/>
      <c r="R375" s="41"/>
      <c r="S375" s="52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</row>
    <row r="376" spans="2:31" ht="24.75" customHeight="1">
      <c r="B376" s="40"/>
      <c r="C376" s="40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52"/>
      <c r="Q376" s="41"/>
      <c r="R376" s="41"/>
      <c r="S376" s="52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  <row r="377" spans="2:31" ht="24.75" customHeight="1">
      <c r="B377" s="40"/>
      <c r="C377" s="40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52"/>
      <c r="Q377" s="41"/>
      <c r="R377" s="41"/>
      <c r="S377" s="52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  <row r="378" spans="2:31" ht="24.75" customHeight="1">
      <c r="B378" s="40"/>
      <c r="C378" s="40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52"/>
      <c r="Q378" s="41"/>
      <c r="R378" s="41"/>
      <c r="S378" s="52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2:31" ht="24.75" customHeight="1">
      <c r="B379" s="40"/>
      <c r="C379" s="40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52"/>
      <c r="Q379" s="41"/>
      <c r="R379" s="41"/>
      <c r="S379" s="52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  <row r="380" spans="2:31" ht="24.75" customHeight="1">
      <c r="B380" s="40"/>
      <c r="C380" s="40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52"/>
      <c r="Q380" s="41"/>
      <c r="R380" s="41"/>
      <c r="S380" s="52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  <row r="381" spans="2:31" ht="24.75" customHeight="1">
      <c r="B381" s="40"/>
      <c r="C381" s="40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52"/>
      <c r="Q381" s="41"/>
      <c r="R381" s="41"/>
      <c r="S381" s="52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  <row r="382" spans="2:31" ht="24.75" customHeight="1">
      <c r="B382" s="40"/>
      <c r="C382" s="40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52"/>
      <c r="Q382" s="41"/>
      <c r="R382" s="41"/>
      <c r="S382" s="52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  <row r="383" spans="2:31" ht="24.75" customHeight="1">
      <c r="B383" s="40"/>
      <c r="C383" s="40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52"/>
      <c r="Q383" s="41"/>
      <c r="R383" s="41"/>
      <c r="S383" s="52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  <row r="384" spans="2:31" ht="24.75" customHeight="1">
      <c r="B384" s="40"/>
      <c r="C384" s="40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52"/>
      <c r="Q384" s="41"/>
      <c r="R384" s="41"/>
      <c r="S384" s="52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  <row r="385" spans="2:31" ht="24.75" customHeight="1">
      <c r="B385" s="40"/>
      <c r="C385" s="40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52"/>
      <c r="Q385" s="41"/>
      <c r="R385" s="41"/>
      <c r="S385" s="52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  <row r="386" spans="2:31" ht="24.75" customHeight="1">
      <c r="B386" s="40"/>
      <c r="C386" s="40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52"/>
      <c r="Q386" s="41"/>
      <c r="R386" s="41"/>
      <c r="S386" s="52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  <row r="387" spans="2:31" ht="24.75" customHeight="1">
      <c r="B387" s="40"/>
      <c r="C387" s="40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52"/>
      <c r="Q387" s="41"/>
      <c r="R387" s="41"/>
      <c r="S387" s="52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</row>
    <row r="388" spans="2:31" ht="24.75" customHeight="1"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52"/>
      <c r="Q388" s="41"/>
      <c r="R388" s="41"/>
      <c r="S388" s="52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  <row r="389" spans="2:31" ht="24.75" customHeight="1">
      <c r="B389" s="40"/>
      <c r="C389" s="40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52"/>
      <c r="Q389" s="41"/>
      <c r="R389" s="41"/>
      <c r="S389" s="52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  <row r="390" spans="2:31" ht="24.75" customHeight="1">
      <c r="B390" s="40"/>
      <c r="C390" s="40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52"/>
      <c r="Q390" s="41"/>
      <c r="R390" s="41"/>
      <c r="S390" s="52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</row>
    <row r="391" spans="2:31" ht="24.75" customHeight="1">
      <c r="B391" s="40"/>
      <c r="C391" s="40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52"/>
      <c r="Q391" s="41"/>
      <c r="R391" s="41"/>
      <c r="S391" s="52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  <row r="392" spans="2:31" ht="24.75" customHeight="1">
      <c r="B392" s="40"/>
      <c r="C392" s="40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52"/>
      <c r="Q392" s="41"/>
      <c r="R392" s="41"/>
      <c r="S392" s="52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  <row r="393" spans="2:31" ht="24.75" customHeight="1">
      <c r="B393" s="40"/>
      <c r="C393" s="40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52"/>
      <c r="Q393" s="41"/>
      <c r="R393" s="41"/>
      <c r="S393" s="52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  <row r="394" spans="2:31" ht="24.75" customHeight="1">
      <c r="B394" s="40"/>
      <c r="C394" s="40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52"/>
      <c r="Q394" s="41"/>
      <c r="R394" s="41"/>
      <c r="S394" s="52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</row>
    <row r="395" spans="2:31" ht="24.75" customHeight="1">
      <c r="B395" s="40"/>
      <c r="C395" s="40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52"/>
      <c r="Q395" s="41"/>
      <c r="R395" s="41"/>
      <c r="S395" s="52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  <row r="396" spans="2:31" ht="24.75" customHeight="1">
      <c r="B396" s="40"/>
      <c r="C396" s="40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52"/>
      <c r="Q396" s="41"/>
      <c r="R396" s="41"/>
      <c r="S396" s="52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  <row r="397" spans="2:31" ht="24.75" customHeight="1">
      <c r="B397" s="40"/>
      <c r="C397" s="40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52"/>
      <c r="Q397" s="41"/>
      <c r="R397" s="41"/>
      <c r="S397" s="52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2:31" ht="24.75" customHeight="1">
      <c r="B398" s="40"/>
      <c r="C398" s="40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52"/>
      <c r="Q398" s="41"/>
      <c r="R398" s="41"/>
      <c r="S398" s="52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  <row r="399" spans="2:31" ht="24.75" customHeight="1">
      <c r="B399" s="40"/>
      <c r="C399" s="40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52"/>
      <c r="Q399" s="41"/>
      <c r="R399" s="41"/>
      <c r="S399" s="52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  <row r="400" spans="2:31" ht="24.75" customHeight="1">
      <c r="B400" s="40"/>
      <c r="C400" s="40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52"/>
      <c r="Q400" s="41"/>
      <c r="R400" s="41"/>
      <c r="S400" s="52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</row>
    <row r="401" spans="2:31" ht="24.75" customHeight="1">
      <c r="B401" s="40"/>
      <c r="C401" s="40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52"/>
      <c r="Q401" s="41"/>
      <c r="R401" s="41"/>
      <c r="S401" s="52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  <row r="402" spans="2:31" ht="24.75" customHeight="1">
      <c r="B402" s="40"/>
      <c r="C402" s="40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52"/>
      <c r="Q402" s="41"/>
      <c r="R402" s="41"/>
      <c r="S402" s="52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  <row r="403" spans="2:31" ht="24.75" customHeight="1">
      <c r="B403" s="40"/>
      <c r="C403" s="40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52"/>
      <c r="Q403" s="41"/>
      <c r="R403" s="41"/>
      <c r="S403" s="52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  <row r="404" spans="2:31" ht="24.75" customHeight="1">
      <c r="B404" s="40"/>
      <c r="C404" s="40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52"/>
      <c r="Q404" s="41"/>
      <c r="R404" s="41"/>
      <c r="S404" s="52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</row>
    <row r="405" spans="2:31" ht="24.75" customHeight="1">
      <c r="B405" s="40"/>
      <c r="C405" s="40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52"/>
      <c r="Q405" s="41"/>
      <c r="R405" s="41"/>
      <c r="S405" s="52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</row>
    <row r="406" spans="2:31" ht="24.75" customHeight="1">
      <c r="B406" s="40"/>
      <c r="C406" s="40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52"/>
      <c r="Q406" s="41"/>
      <c r="R406" s="41"/>
      <c r="S406" s="52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</row>
    <row r="407" spans="2:31" ht="24.75" customHeight="1">
      <c r="B407" s="40"/>
      <c r="C407" s="40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52"/>
      <c r="Q407" s="41"/>
      <c r="R407" s="41"/>
      <c r="S407" s="52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</row>
    <row r="408" spans="2:31" ht="24.75" customHeight="1">
      <c r="B408" s="40"/>
      <c r="C408" s="40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52"/>
      <c r="Q408" s="41"/>
      <c r="R408" s="41"/>
      <c r="S408" s="52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</row>
    <row r="409" spans="2:31" ht="24.75" customHeight="1">
      <c r="B409" s="40"/>
      <c r="C409" s="40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52"/>
      <c r="Q409" s="41"/>
      <c r="R409" s="41"/>
      <c r="S409" s="52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  <row r="410" spans="2:31" ht="24.75" customHeight="1">
      <c r="B410" s="40"/>
      <c r="C410" s="40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52"/>
      <c r="Q410" s="41"/>
      <c r="R410" s="41"/>
      <c r="S410" s="52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</row>
    <row r="411" spans="2:31" ht="24.75" customHeight="1">
      <c r="B411" s="40"/>
      <c r="C411" s="40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52"/>
      <c r="Q411" s="41"/>
      <c r="R411" s="41"/>
      <c r="S411" s="52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  <row r="412" spans="2:31" ht="24.75" customHeight="1">
      <c r="B412" s="40"/>
      <c r="C412" s="40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52"/>
      <c r="Q412" s="41"/>
      <c r="R412" s="41"/>
      <c r="S412" s="52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  <row r="413" spans="2:31" ht="24.75" customHeight="1">
      <c r="B413" s="40"/>
      <c r="C413" s="40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52"/>
      <c r="Q413" s="41"/>
      <c r="R413" s="41"/>
      <c r="S413" s="52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  <row r="414" spans="2:31" ht="24.75" customHeight="1">
      <c r="B414" s="40"/>
      <c r="C414" s="40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52"/>
      <c r="Q414" s="41"/>
      <c r="R414" s="41"/>
      <c r="S414" s="52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  <row r="415" spans="2:31" ht="24.75" customHeight="1">
      <c r="B415" s="40"/>
      <c r="C415" s="40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52"/>
      <c r="Q415" s="41"/>
      <c r="R415" s="41"/>
      <c r="S415" s="52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  <row r="416" spans="2:31" ht="24.75" customHeight="1">
      <c r="B416" s="40"/>
      <c r="C416" s="40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52"/>
      <c r="Q416" s="41"/>
      <c r="R416" s="41"/>
      <c r="S416" s="52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2:31" ht="24.75" customHeight="1">
      <c r="B417" s="40"/>
      <c r="C417" s="40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52"/>
      <c r="Q417" s="41"/>
      <c r="R417" s="41"/>
      <c r="S417" s="52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</row>
    <row r="418" spans="2:31" ht="24.75" customHeight="1">
      <c r="B418" s="40"/>
      <c r="C418" s="40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52"/>
      <c r="Q418" s="41"/>
      <c r="R418" s="41"/>
      <c r="S418" s="52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  <row r="419" spans="2:31" ht="24.75" customHeight="1">
      <c r="B419" s="40"/>
      <c r="C419" s="40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52"/>
      <c r="Q419" s="41"/>
      <c r="R419" s="41"/>
      <c r="S419" s="52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</row>
    <row r="420" spans="2:31" ht="24.75" customHeight="1">
      <c r="B420" s="40"/>
      <c r="C420" s="40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52"/>
      <c r="Q420" s="41"/>
      <c r="R420" s="41"/>
      <c r="S420" s="52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  <row r="421" spans="2:31" ht="24.75" customHeight="1">
      <c r="B421" s="40"/>
      <c r="C421" s="40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52"/>
      <c r="Q421" s="41"/>
      <c r="R421" s="41"/>
      <c r="S421" s="52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  <row r="422" spans="2:31" ht="24.75" customHeight="1">
      <c r="B422" s="40"/>
      <c r="C422" s="40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52"/>
      <c r="Q422" s="41"/>
      <c r="R422" s="41"/>
      <c r="S422" s="52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</row>
    <row r="423" spans="2:31" ht="24.75" customHeight="1">
      <c r="B423" s="40"/>
      <c r="C423" s="40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52"/>
      <c r="Q423" s="41"/>
      <c r="R423" s="41"/>
      <c r="S423" s="52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  <row r="424" spans="2:31" ht="24.75" customHeight="1">
      <c r="B424" s="40"/>
      <c r="C424" s="40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52"/>
      <c r="Q424" s="41"/>
      <c r="R424" s="41"/>
      <c r="S424" s="52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</row>
    <row r="425" spans="2:31" ht="24.75" customHeight="1">
      <c r="B425" s="40"/>
      <c r="C425" s="40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52"/>
      <c r="Q425" s="41"/>
      <c r="R425" s="41"/>
      <c r="S425" s="52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  <row r="426" spans="2:31" ht="24.75" customHeight="1">
      <c r="B426" s="40"/>
      <c r="C426" s="40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2"/>
      <c r="Q426" s="41"/>
      <c r="R426" s="41"/>
      <c r="S426" s="52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  <row r="427" spans="2:31" ht="24.75" customHeight="1">
      <c r="B427" s="40"/>
      <c r="C427" s="40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52"/>
      <c r="Q427" s="41"/>
      <c r="R427" s="41"/>
      <c r="S427" s="52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</row>
    <row r="428" spans="2:31" ht="24.75" customHeight="1">
      <c r="B428" s="40"/>
      <c r="C428" s="40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2"/>
      <c r="Q428" s="41"/>
      <c r="R428" s="41"/>
      <c r="S428" s="52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  <row r="429" spans="2:31" ht="24.75" customHeight="1">
      <c r="B429" s="40"/>
      <c r="C429" s="40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2"/>
      <c r="Q429" s="41"/>
      <c r="R429" s="41"/>
      <c r="S429" s="52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  <row r="430" spans="2:31" ht="24.75" customHeight="1">
      <c r="B430" s="40"/>
      <c r="C430" s="40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52"/>
      <c r="Q430" s="41"/>
      <c r="R430" s="41"/>
      <c r="S430" s="52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</row>
    <row r="431" spans="2:31" ht="24.75" customHeight="1">
      <c r="B431" s="40"/>
      <c r="C431" s="40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2"/>
      <c r="Q431" s="41"/>
      <c r="R431" s="41"/>
      <c r="S431" s="52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  <row r="432" spans="2:31" ht="24.75" customHeight="1">
      <c r="B432" s="40"/>
      <c r="C432" s="40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52"/>
      <c r="Q432" s="41"/>
      <c r="R432" s="41"/>
      <c r="S432" s="52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  <row r="433" spans="2:31" ht="24.75" customHeight="1">
      <c r="B433" s="40"/>
      <c r="C433" s="40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2"/>
      <c r="Q433" s="41"/>
      <c r="R433" s="41"/>
      <c r="S433" s="52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  <row r="434" spans="2:31" ht="24.75" customHeight="1">
      <c r="B434" s="40"/>
      <c r="C434" s="40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2"/>
      <c r="Q434" s="41"/>
      <c r="R434" s="41"/>
      <c r="S434" s="52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</row>
    <row r="435" spans="2:31" ht="24.75" customHeight="1">
      <c r="B435" s="40"/>
      <c r="C435" s="40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52"/>
      <c r="Q435" s="41"/>
      <c r="R435" s="41"/>
      <c r="S435" s="52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2:31" ht="24.75" customHeight="1">
      <c r="B436" s="40"/>
      <c r="C436" s="40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2"/>
      <c r="Q436" s="41"/>
      <c r="R436" s="41"/>
      <c r="S436" s="52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  <row r="437" spans="2:31" ht="24.75" customHeight="1">
      <c r="B437" s="40"/>
      <c r="C437" s="40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52"/>
      <c r="Q437" s="41"/>
      <c r="R437" s="41"/>
      <c r="S437" s="52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  <row r="438" spans="2:31" ht="24.75" customHeight="1">
      <c r="B438" s="40"/>
      <c r="C438" s="40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2"/>
      <c r="Q438" s="41"/>
      <c r="R438" s="41"/>
      <c r="S438" s="52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  <row r="439" spans="2:31" ht="24.75" customHeight="1">
      <c r="B439" s="40"/>
      <c r="C439" s="40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2"/>
      <c r="Q439" s="41"/>
      <c r="R439" s="41"/>
      <c r="S439" s="52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  <row r="440" spans="2:31" ht="24.75" customHeight="1">
      <c r="B440" s="40"/>
      <c r="C440" s="40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52"/>
      <c r="Q440" s="41"/>
      <c r="R440" s="41"/>
      <c r="S440" s="52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</row>
    <row r="441" spans="2:31" ht="24.75" customHeight="1">
      <c r="B441" s="40"/>
      <c r="C441" s="40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2"/>
      <c r="Q441" s="41"/>
      <c r="R441" s="41"/>
      <c r="S441" s="52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</row>
    <row r="442" spans="2:31" ht="24.75" customHeight="1">
      <c r="B442" s="40"/>
      <c r="C442" s="40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52"/>
      <c r="Q442" s="41"/>
      <c r="R442" s="41"/>
      <c r="S442" s="52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  <row r="443" spans="2:31" ht="24.75" customHeight="1">
      <c r="B443" s="40"/>
      <c r="C443" s="40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52"/>
      <c r="Q443" s="41"/>
      <c r="R443" s="41"/>
      <c r="S443" s="52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  <row r="444" spans="2:31" ht="24.75" customHeight="1">
      <c r="B444" s="40"/>
      <c r="C444" s="40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52"/>
      <c r="Q444" s="41"/>
      <c r="R444" s="41"/>
      <c r="S444" s="52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</row>
    <row r="445" spans="2:31" ht="24.75" customHeight="1">
      <c r="B445" s="40"/>
      <c r="C445" s="40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52"/>
      <c r="Q445" s="41"/>
      <c r="R445" s="41"/>
      <c r="S445" s="52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</row>
    <row r="446" spans="2:31" ht="24.75" customHeight="1">
      <c r="B446" s="40"/>
      <c r="C446" s="40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52"/>
      <c r="Q446" s="41"/>
      <c r="R446" s="41"/>
      <c r="S446" s="52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</row>
    <row r="447" spans="2:31" ht="24.75" customHeight="1">
      <c r="B447" s="40"/>
      <c r="C447" s="40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52"/>
      <c r="Q447" s="41"/>
      <c r="R447" s="41"/>
      <c r="S447" s="52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</row>
    <row r="448" spans="2:31" ht="24.75" customHeight="1">
      <c r="B448" s="40"/>
      <c r="C448" s="40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52"/>
      <c r="Q448" s="41"/>
      <c r="R448" s="41"/>
      <c r="S448" s="52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  <row r="449" spans="2:31" ht="24.75" customHeight="1">
      <c r="B449" s="40"/>
      <c r="C449" s="40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52"/>
      <c r="Q449" s="41"/>
      <c r="R449" s="41"/>
      <c r="S449" s="52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  <row r="450" spans="2:31" ht="24.75" customHeight="1">
      <c r="B450" s="40"/>
      <c r="C450" s="40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52"/>
      <c r="Q450" s="41"/>
      <c r="R450" s="41"/>
      <c r="S450" s="52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</row>
    <row r="451" spans="2:31" ht="24.75" customHeight="1">
      <c r="B451" s="40"/>
      <c r="C451" s="40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52"/>
      <c r="Q451" s="41"/>
      <c r="R451" s="41"/>
      <c r="S451" s="52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</row>
    <row r="452" spans="2:31" ht="24.75" customHeight="1">
      <c r="B452" s="40"/>
      <c r="C452" s="40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52"/>
      <c r="Q452" s="41"/>
      <c r="R452" s="41"/>
      <c r="S452" s="52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</row>
    <row r="453" spans="2:31" ht="24.75" customHeight="1">
      <c r="B453" s="40"/>
      <c r="C453" s="40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52"/>
      <c r="Q453" s="41"/>
      <c r="R453" s="41"/>
      <c r="S453" s="52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  <row r="454" spans="2:31" ht="24.75" customHeight="1">
      <c r="B454" s="40"/>
      <c r="C454" s="40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52"/>
      <c r="Q454" s="41"/>
      <c r="R454" s="41"/>
      <c r="S454" s="52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2:31" ht="24.75" customHeight="1">
      <c r="B455" s="40"/>
      <c r="C455" s="40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52"/>
      <c r="Q455" s="41"/>
      <c r="R455" s="41"/>
      <c r="S455" s="52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  <row r="456" spans="2:31" ht="24.75" customHeight="1">
      <c r="B456" s="40"/>
      <c r="C456" s="40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52"/>
      <c r="Q456" s="41"/>
      <c r="R456" s="41"/>
      <c r="S456" s="52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</row>
    <row r="457" spans="2:31" ht="24.75" customHeight="1">
      <c r="B457" s="40"/>
      <c r="C457" s="40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52"/>
      <c r="Q457" s="41"/>
      <c r="R457" s="41"/>
      <c r="S457" s="52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</row>
    <row r="458" spans="2:31" ht="24.75" customHeight="1">
      <c r="B458" s="40"/>
      <c r="C458" s="40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52"/>
      <c r="Q458" s="41"/>
      <c r="R458" s="41"/>
      <c r="S458" s="52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</row>
    <row r="459" spans="2:31" ht="24.75" customHeight="1">
      <c r="B459" s="40"/>
      <c r="C459" s="40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52"/>
      <c r="Q459" s="41"/>
      <c r="R459" s="41"/>
      <c r="S459" s="52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</row>
    <row r="460" spans="2:31" ht="24.75" customHeight="1">
      <c r="B460" s="40"/>
      <c r="C460" s="40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52"/>
      <c r="Q460" s="41"/>
      <c r="R460" s="41"/>
      <c r="S460" s="52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  <row r="461" spans="2:31" ht="24.75" customHeight="1">
      <c r="B461" s="40"/>
      <c r="C461" s="40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52"/>
      <c r="Q461" s="41"/>
      <c r="R461" s="41"/>
      <c r="S461" s="52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</row>
    <row r="462" spans="2:31" ht="24.75" customHeight="1">
      <c r="B462" s="40"/>
      <c r="C462" s="40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52"/>
      <c r="Q462" s="41"/>
      <c r="R462" s="41"/>
      <c r="S462" s="52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  <row r="463" spans="2:31" ht="24.75" customHeight="1">
      <c r="B463" s="40"/>
      <c r="C463" s="40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52"/>
      <c r="Q463" s="41"/>
      <c r="R463" s="41"/>
      <c r="S463" s="52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</row>
    <row r="464" spans="2:31" ht="24.75" customHeight="1">
      <c r="B464" s="40"/>
      <c r="C464" s="40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52"/>
      <c r="Q464" s="41"/>
      <c r="R464" s="41"/>
      <c r="S464" s="52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  <row r="465" spans="2:31" ht="24.75" customHeight="1">
      <c r="B465" s="40"/>
      <c r="C465" s="40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52"/>
      <c r="Q465" s="41"/>
      <c r="R465" s="41"/>
      <c r="S465" s="52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  <row r="466" spans="2:31" ht="24.75" customHeight="1">
      <c r="B466" s="40"/>
      <c r="C466" s="40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52"/>
      <c r="Q466" s="41"/>
      <c r="R466" s="41"/>
      <c r="S466" s="52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</row>
    <row r="467" spans="2:31" ht="24.75" customHeight="1">
      <c r="B467" s="40"/>
      <c r="C467" s="40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52"/>
      <c r="Q467" s="41"/>
      <c r="R467" s="41"/>
      <c r="S467" s="52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  <row r="468" spans="2:31" ht="24.75" customHeight="1">
      <c r="B468" s="40"/>
      <c r="C468" s="40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52"/>
      <c r="Q468" s="41"/>
      <c r="R468" s="41"/>
      <c r="S468" s="52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  <row r="469" spans="2:31" ht="24.75" customHeight="1">
      <c r="B469" s="40"/>
      <c r="C469" s="40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52"/>
      <c r="Q469" s="41"/>
      <c r="R469" s="41"/>
      <c r="S469" s="52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</row>
    <row r="470" spans="2:31" ht="24.75" customHeight="1">
      <c r="B470" s="40"/>
      <c r="C470" s="40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52"/>
      <c r="Q470" s="41"/>
      <c r="R470" s="41"/>
      <c r="S470" s="52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  <row r="471" spans="2:31" ht="24.75" customHeight="1">
      <c r="B471" s="40"/>
      <c r="C471" s="40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52"/>
      <c r="Q471" s="41"/>
      <c r="R471" s="41"/>
      <c r="S471" s="52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  <row r="472" spans="2:31" ht="24.75" customHeight="1">
      <c r="B472" s="40"/>
      <c r="C472" s="40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52"/>
      <c r="Q472" s="41"/>
      <c r="R472" s="41"/>
      <c r="S472" s="52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</row>
    <row r="473" spans="2:31" ht="24.75" customHeight="1">
      <c r="B473" s="40"/>
      <c r="C473" s="40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52"/>
      <c r="Q473" s="41"/>
      <c r="R473" s="41"/>
      <c r="S473" s="52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2:31" ht="24.75" customHeight="1">
      <c r="B474" s="40"/>
      <c r="C474" s="40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52"/>
      <c r="Q474" s="41"/>
      <c r="R474" s="41"/>
      <c r="S474" s="52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  <row r="475" spans="2:31" ht="24.75" customHeight="1">
      <c r="B475" s="40"/>
      <c r="C475" s="40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52"/>
      <c r="Q475" s="41"/>
      <c r="R475" s="41"/>
      <c r="S475" s="52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  <row r="476" spans="2:31" ht="24.75" customHeight="1">
      <c r="B476" s="40"/>
      <c r="C476" s="40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52"/>
      <c r="Q476" s="41"/>
      <c r="R476" s="41"/>
      <c r="S476" s="52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  <row r="477" spans="2:31" ht="24.75" customHeight="1">
      <c r="B477" s="40"/>
      <c r="C477" s="40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52"/>
      <c r="Q477" s="41"/>
      <c r="R477" s="41"/>
      <c r="S477" s="52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  <row r="478" spans="2:31" ht="24.75" customHeight="1">
      <c r="B478" s="40"/>
      <c r="C478" s="40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52"/>
      <c r="Q478" s="41"/>
      <c r="R478" s="41"/>
      <c r="S478" s="52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</row>
    <row r="479" spans="2:31" ht="24.75" customHeight="1">
      <c r="B479" s="40"/>
      <c r="C479" s="40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52"/>
      <c r="Q479" s="41"/>
      <c r="R479" s="41"/>
      <c r="S479" s="52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</row>
    <row r="480" spans="2:31" ht="24.75" customHeight="1">
      <c r="B480" s="40"/>
      <c r="C480" s="40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52"/>
      <c r="Q480" s="41"/>
      <c r="R480" s="41"/>
      <c r="S480" s="52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</row>
    <row r="481" spans="2:31" ht="24.75" customHeight="1">
      <c r="B481" s="40"/>
      <c r="C481" s="40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52"/>
      <c r="Q481" s="41"/>
      <c r="R481" s="41"/>
      <c r="S481" s="52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  <row r="482" spans="2:31" ht="24.75" customHeight="1">
      <c r="B482" s="40"/>
      <c r="C482" s="40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52"/>
      <c r="Q482" s="41"/>
      <c r="R482" s="41"/>
      <c r="S482" s="52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  <row r="483" spans="2:31" ht="24.75" customHeight="1">
      <c r="B483" s="40"/>
      <c r="C483" s="40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52"/>
      <c r="Q483" s="41"/>
      <c r="R483" s="41"/>
      <c r="S483" s="52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</row>
    <row r="484" spans="2:31" ht="24.75" customHeight="1">
      <c r="B484" s="40"/>
      <c r="C484" s="40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52"/>
      <c r="Q484" s="41"/>
      <c r="R484" s="41"/>
      <c r="S484" s="52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  <row r="485" spans="2:31" ht="24.75" customHeight="1">
      <c r="B485" s="40"/>
      <c r="C485" s="40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52"/>
      <c r="Q485" s="41"/>
      <c r="R485" s="41"/>
      <c r="S485" s="52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  <row r="486" spans="2:31" ht="24.75" customHeight="1">
      <c r="B486" s="40"/>
      <c r="C486" s="40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52"/>
      <c r="Q486" s="41"/>
      <c r="R486" s="41"/>
      <c r="S486" s="52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</row>
    <row r="487" spans="2:31" ht="24.75" customHeight="1">
      <c r="B487" s="40"/>
      <c r="C487" s="40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52"/>
      <c r="Q487" s="41"/>
      <c r="R487" s="41"/>
      <c r="S487" s="52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  <row r="488" spans="2:31" ht="24.75" customHeight="1">
      <c r="B488" s="40"/>
      <c r="C488" s="40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52"/>
      <c r="Q488" s="41"/>
      <c r="R488" s="41"/>
      <c r="S488" s="52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</row>
    <row r="489" spans="2:31" ht="24.75" customHeight="1">
      <c r="B489" s="40"/>
      <c r="C489" s="40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52"/>
      <c r="Q489" s="41"/>
      <c r="R489" s="41"/>
      <c r="S489" s="52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</row>
    <row r="490" spans="2:31" ht="24.75" customHeight="1">
      <c r="B490" s="40"/>
      <c r="C490" s="40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52"/>
      <c r="Q490" s="41"/>
      <c r="R490" s="41"/>
      <c r="S490" s="52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  <row r="491" spans="2:31" ht="24.75" customHeight="1">
      <c r="B491" s="40"/>
      <c r="C491" s="40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52"/>
      <c r="Q491" s="41"/>
      <c r="R491" s="41"/>
      <c r="S491" s="52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</row>
    <row r="492" spans="2:31" ht="24.75" customHeight="1">
      <c r="B492" s="40"/>
      <c r="C492" s="40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52"/>
      <c r="Q492" s="41"/>
      <c r="R492" s="41"/>
      <c r="S492" s="52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2:31" ht="24.75" customHeight="1">
      <c r="B493" s="40"/>
      <c r="C493" s="40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52"/>
      <c r="Q493" s="41"/>
      <c r="R493" s="41"/>
      <c r="S493" s="52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</row>
    <row r="494" spans="2:31" ht="24.75" customHeight="1">
      <c r="B494" s="40"/>
      <c r="C494" s="40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52"/>
      <c r="Q494" s="41"/>
      <c r="R494" s="41"/>
      <c r="S494" s="52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</row>
    <row r="495" spans="2:31" ht="24.75" customHeight="1">
      <c r="B495" s="40"/>
      <c r="C495" s="40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52"/>
      <c r="Q495" s="41"/>
      <c r="R495" s="41"/>
      <c r="S495" s="52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  <row r="496" spans="2:31" ht="24.75" customHeight="1">
      <c r="B496" s="40"/>
      <c r="C496" s="40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52"/>
      <c r="Q496" s="41"/>
      <c r="R496" s="41"/>
      <c r="S496" s="52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  <row r="497" spans="2:31" ht="24.75" customHeight="1">
      <c r="B497" s="40"/>
      <c r="C497" s="40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52"/>
      <c r="Q497" s="41"/>
      <c r="R497" s="41"/>
      <c r="S497" s="52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  <row r="498" spans="2:31" ht="24.75" customHeight="1">
      <c r="B498" s="40"/>
      <c r="C498" s="40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52"/>
      <c r="Q498" s="41"/>
      <c r="R498" s="41"/>
      <c r="S498" s="52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</row>
    <row r="499" spans="2:31" ht="24.75" customHeight="1">
      <c r="B499" s="40"/>
      <c r="C499" s="40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52"/>
      <c r="Q499" s="41"/>
      <c r="R499" s="41"/>
      <c r="S499" s="52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  <row r="500" spans="2:31" ht="24.75" customHeight="1">
      <c r="B500" s="40"/>
      <c r="C500" s="40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52"/>
      <c r="Q500" s="41"/>
      <c r="R500" s="41"/>
      <c r="S500" s="52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</row>
    <row r="501" spans="2:31" ht="24.75" customHeight="1">
      <c r="B501" s="40"/>
      <c r="C501" s="40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52"/>
      <c r="Q501" s="41"/>
      <c r="R501" s="41"/>
      <c r="S501" s="52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</row>
    <row r="502" spans="2:31" ht="24.75" customHeight="1">
      <c r="B502" s="40"/>
      <c r="C502" s="40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52"/>
      <c r="Q502" s="41"/>
      <c r="R502" s="41"/>
      <c r="S502" s="52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</row>
    <row r="503" spans="2:31" ht="24.75" customHeight="1">
      <c r="B503" s="40"/>
      <c r="C503" s="40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52"/>
      <c r="Q503" s="41"/>
      <c r="R503" s="41"/>
      <c r="S503" s="52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</row>
    <row r="504" spans="2:31" ht="24.75" customHeight="1">
      <c r="B504" s="40"/>
      <c r="C504" s="40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52"/>
      <c r="Q504" s="41"/>
      <c r="R504" s="41"/>
      <c r="S504" s="52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  <row r="505" spans="2:31" ht="24.75" customHeight="1">
      <c r="B505" s="40"/>
      <c r="C505" s="40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52"/>
      <c r="Q505" s="41"/>
      <c r="R505" s="41"/>
      <c r="S505" s="52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</row>
    <row r="506" spans="2:31" ht="24.75" customHeight="1">
      <c r="B506" s="40"/>
      <c r="C506" s="40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52"/>
      <c r="Q506" s="41"/>
      <c r="R506" s="41"/>
      <c r="S506" s="52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</row>
    <row r="507" spans="2:31" ht="24.75" customHeight="1">
      <c r="B507" s="40"/>
      <c r="C507" s="40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52"/>
      <c r="Q507" s="41"/>
      <c r="R507" s="41"/>
      <c r="S507" s="52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</row>
    <row r="508" spans="2:31" ht="24.75" customHeight="1">
      <c r="B508" s="40"/>
      <c r="C508" s="40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52"/>
      <c r="Q508" s="41"/>
      <c r="R508" s="41"/>
      <c r="S508" s="52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  <row r="509" spans="2:31" ht="24.75" customHeight="1">
      <c r="B509" s="40"/>
      <c r="C509" s="40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52"/>
      <c r="Q509" s="41"/>
      <c r="R509" s="41"/>
      <c r="S509" s="52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</row>
    <row r="510" spans="2:31" ht="24.75" customHeight="1">
      <c r="B510" s="40"/>
      <c r="C510" s="40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52"/>
      <c r="Q510" s="41"/>
      <c r="R510" s="41"/>
      <c r="S510" s="52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</row>
    <row r="511" spans="2:31" ht="24.75" customHeight="1">
      <c r="B511" s="40"/>
      <c r="C511" s="40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52"/>
      <c r="Q511" s="41"/>
      <c r="R511" s="41"/>
      <c r="S511" s="52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2:31" ht="24.75" customHeight="1">
      <c r="B512" s="40"/>
      <c r="C512" s="40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52"/>
      <c r="Q512" s="41"/>
      <c r="R512" s="41"/>
      <c r="S512" s="52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  <row r="513" spans="2:31" ht="24.75" customHeight="1">
      <c r="B513" s="40"/>
      <c r="C513" s="40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52"/>
      <c r="Q513" s="41"/>
      <c r="R513" s="41"/>
      <c r="S513" s="52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</row>
    <row r="514" spans="2:31" ht="24.75" customHeight="1">
      <c r="B514" s="40"/>
      <c r="C514" s="40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52"/>
      <c r="Q514" s="41"/>
      <c r="R514" s="41"/>
      <c r="S514" s="52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</row>
    <row r="515" spans="2:31" ht="24.75" customHeight="1">
      <c r="B515" s="40"/>
      <c r="C515" s="40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52"/>
      <c r="Q515" s="41"/>
      <c r="R515" s="41"/>
      <c r="S515" s="52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  <row r="516" spans="2:31" ht="24.75" customHeight="1">
      <c r="B516" s="40"/>
      <c r="C516" s="40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52"/>
      <c r="Q516" s="41"/>
      <c r="R516" s="41"/>
      <c r="S516" s="52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</row>
    <row r="517" spans="2:31" ht="24.75" customHeight="1">
      <c r="B517" s="40"/>
      <c r="C517" s="40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52"/>
      <c r="Q517" s="41"/>
      <c r="R517" s="41"/>
      <c r="S517" s="52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</row>
    <row r="518" spans="2:31" ht="24.75" customHeight="1">
      <c r="B518" s="40"/>
      <c r="C518" s="40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52"/>
      <c r="Q518" s="41"/>
      <c r="R518" s="41"/>
      <c r="S518" s="52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</row>
    <row r="519" spans="2:31" ht="24.75" customHeight="1">
      <c r="B519" s="40"/>
      <c r="C519" s="40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52"/>
      <c r="Q519" s="41"/>
      <c r="R519" s="41"/>
      <c r="S519" s="52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  <row r="520" spans="2:31" ht="24.75" customHeight="1">
      <c r="B520" s="40"/>
      <c r="C520" s="40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52"/>
      <c r="Q520" s="41"/>
      <c r="R520" s="41"/>
      <c r="S520" s="52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</row>
    <row r="521" spans="2:31" ht="24.75" customHeight="1">
      <c r="B521" s="40"/>
      <c r="C521" s="40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52"/>
      <c r="Q521" s="41"/>
      <c r="R521" s="41"/>
      <c r="S521" s="52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</row>
    <row r="522" spans="2:31" ht="24.75" customHeight="1">
      <c r="B522" s="40"/>
      <c r="C522" s="40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52"/>
      <c r="Q522" s="41"/>
      <c r="R522" s="41"/>
      <c r="S522" s="52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</row>
    <row r="523" spans="2:31" ht="24.75" customHeight="1">
      <c r="B523" s="40"/>
      <c r="C523" s="40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52"/>
      <c r="Q523" s="41"/>
      <c r="R523" s="41"/>
      <c r="S523" s="52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  <row r="524" spans="2:31" ht="24.75" customHeight="1">
      <c r="B524" s="40"/>
      <c r="C524" s="40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52"/>
      <c r="Q524" s="41"/>
      <c r="R524" s="41"/>
      <c r="S524" s="52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  <row r="525" spans="2:31" ht="24.75" customHeight="1">
      <c r="B525" s="40"/>
      <c r="C525" s="40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52"/>
      <c r="Q525" s="41"/>
      <c r="R525" s="41"/>
      <c r="S525" s="52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</row>
    <row r="526" spans="2:31" ht="24.75" customHeight="1">
      <c r="B526" s="40"/>
      <c r="C526" s="40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52"/>
      <c r="Q526" s="41"/>
      <c r="R526" s="41"/>
      <c r="S526" s="52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</row>
    <row r="527" spans="2:31" ht="24.75" customHeight="1">
      <c r="B527" s="40"/>
      <c r="C527" s="40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52"/>
      <c r="Q527" s="41"/>
      <c r="R527" s="41"/>
      <c r="S527" s="52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  <row r="528" spans="2:31" ht="24.75" customHeight="1">
      <c r="B528" s="40"/>
      <c r="C528" s="40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52"/>
      <c r="Q528" s="41"/>
      <c r="R528" s="41"/>
      <c r="S528" s="52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</row>
    <row r="529" spans="2:31" ht="24.75" customHeight="1">
      <c r="B529" s="40"/>
      <c r="C529" s="40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52"/>
      <c r="Q529" s="41"/>
      <c r="R529" s="41"/>
      <c r="S529" s="52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  <row r="530" spans="2:31" ht="24.75" customHeight="1">
      <c r="B530" s="40"/>
      <c r="C530" s="40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52"/>
      <c r="Q530" s="41"/>
      <c r="R530" s="41"/>
      <c r="S530" s="52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2:31" ht="24.75" customHeight="1">
      <c r="B531" s="40"/>
      <c r="C531" s="40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52"/>
      <c r="Q531" s="41"/>
      <c r="R531" s="41"/>
      <c r="S531" s="52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  <row r="532" spans="2:31" ht="24.75" customHeight="1">
      <c r="B532" s="40"/>
      <c r="C532" s="40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52"/>
      <c r="Q532" s="41"/>
      <c r="R532" s="41"/>
      <c r="S532" s="52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  <row r="533" spans="2:31" ht="24.75" customHeight="1">
      <c r="B533" s="40"/>
      <c r="C533" s="40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52"/>
      <c r="Q533" s="41"/>
      <c r="R533" s="41"/>
      <c r="S533" s="52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  <row r="534" spans="2:31" ht="24.75" customHeight="1">
      <c r="B534" s="40"/>
      <c r="C534" s="40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52"/>
      <c r="Q534" s="41"/>
      <c r="R534" s="41"/>
      <c r="S534" s="52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</row>
    <row r="535" spans="2:31" ht="24.75" customHeight="1">
      <c r="B535" s="40"/>
      <c r="C535" s="40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52"/>
      <c r="Q535" s="41"/>
      <c r="R535" s="41"/>
      <c r="S535" s="52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  <row r="536" spans="2:31" ht="24.75" customHeight="1">
      <c r="B536" s="40"/>
      <c r="C536" s="40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52"/>
      <c r="Q536" s="41"/>
      <c r="R536" s="41"/>
      <c r="S536" s="52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  <row r="537" spans="2:31" ht="24.75" customHeight="1">
      <c r="B537" s="40"/>
      <c r="C537" s="40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52"/>
      <c r="Q537" s="41"/>
      <c r="R537" s="41"/>
      <c r="S537" s="52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</row>
    <row r="538" spans="2:31" ht="24.75" customHeight="1">
      <c r="B538" s="40"/>
      <c r="C538" s="40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52"/>
      <c r="Q538" s="41"/>
      <c r="R538" s="41"/>
      <c r="S538" s="52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</row>
    <row r="539" spans="2:31" ht="24.75" customHeight="1">
      <c r="B539" s="40"/>
      <c r="C539" s="40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52"/>
      <c r="Q539" s="41"/>
      <c r="R539" s="41"/>
      <c r="S539" s="52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  <row r="540" spans="2:31" ht="24.75" customHeight="1">
      <c r="B540" s="40"/>
      <c r="C540" s="40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52"/>
      <c r="Q540" s="41"/>
      <c r="R540" s="41"/>
      <c r="S540" s="52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  <row r="541" spans="2:31" ht="24.75" customHeight="1">
      <c r="B541" s="40"/>
      <c r="C541" s="40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52"/>
      <c r="Q541" s="41"/>
      <c r="R541" s="41"/>
      <c r="S541" s="52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  <row r="542" spans="2:31" ht="24.75" customHeight="1">
      <c r="B542" s="40"/>
      <c r="C542" s="40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52"/>
      <c r="Q542" s="41"/>
      <c r="R542" s="41"/>
      <c r="S542" s="52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  <row r="543" spans="2:31" ht="24.75" customHeight="1">
      <c r="B543" s="40"/>
      <c r="C543" s="40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52"/>
      <c r="Q543" s="41"/>
      <c r="R543" s="41"/>
      <c r="S543" s="52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</row>
    <row r="544" spans="2:31" ht="24.75" customHeight="1">
      <c r="B544" s="40"/>
      <c r="C544" s="40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52"/>
      <c r="Q544" s="41"/>
      <c r="R544" s="41"/>
      <c r="S544" s="52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</row>
    <row r="545" spans="2:31" ht="24.75" customHeight="1">
      <c r="B545" s="40"/>
      <c r="C545" s="40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52"/>
      <c r="Q545" s="41"/>
      <c r="R545" s="41"/>
      <c r="S545" s="52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</row>
    <row r="546" spans="2:31" ht="24.75" customHeight="1">
      <c r="B546" s="40"/>
      <c r="C546" s="40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52"/>
      <c r="Q546" s="41"/>
      <c r="R546" s="41"/>
      <c r="S546" s="52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</row>
    <row r="547" spans="2:31" ht="24.75" customHeight="1">
      <c r="B547" s="40"/>
      <c r="C547" s="40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52"/>
      <c r="Q547" s="41"/>
      <c r="R547" s="41"/>
      <c r="S547" s="52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</row>
    <row r="548" spans="2:31" ht="24.75" customHeight="1">
      <c r="B548" s="40"/>
      <c r="C548" s="40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52"/>
      <c r="Q548" s="41"/>
      <c r="R548" s="41"/>
      <c r="S548" s="52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</row>
    <row r="549" spans="2:31" ht="24.75" customHeight="1">
      <c r="B549" s="40"/>
      <c r="C549" s="40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52"/>
      <c r="Q549" s="41"/>
      <c r="R549" s="41"/>
      <c r="S549" s="52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2:31" ht="24.75" customHeight="1">
      <c r="B550" s="40"/>
      <c r="C550" s="40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52"/>
      <c r="Q550" s="41"/>
      <c r="R550" s="41"/>
      <c r="S550" s="52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  <row r="551" spans="2:31" ht="24.75" customHeight="1">
      <c r="B551" s="40"/>
      <c r="C551" s="40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52"/>
      <c r="Q551" s="41"/>
      <c r="R551" s="41"/>
      <c r="S551" s="52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  <row r="552" spans="2:31" ht="24.75" customHeight="1">
      <c r="B552" s="40"/>
      <c r="C552" s="40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52"/>
      <c r="Q552" s="41"/>
      <c r="R552" s="41"/>
      <c r="S552" s="52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</row>
    <row r="553" spans="2:31" ht="24.75" customHeight="1">
      <c r="B553" s="40"/>
      <c r="C553" s="40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52"/>
      <c r="Q553" s="41"/>
      <c r="R553" s="41"/>
      <c r="S553" s="52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</row>
    <row r="554" spans="2:31" ht="24.75" customHeight="1">
      <c r="B554" s="40"/>
      <c r="C554" s="40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52"/>
      <c r="Q554" s="41"/>
      <c r="R554" s="41"/>
      <c r="S554" s="52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</row>
    <row r="555" spans="2:31" ht="24.75" customHeight="1">
      <c r="B555" s="40"/>
      <c r="C555" s="40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52"/>
      <c r="Q555" s="41"/>
      <c r="R555" s="41"/>
      <c r="S555" s="52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  <row r="556" spans="2:31" ht="24.75" customHeight="1">
      <c r="B556" s="40"/>
      <c r="C556" s="40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2"/>
      <c r="Q556" s="41"/>
      <c r="R556" s="41"/>
      <c r="S556" s="52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</row>
    <row r="557" spans="2:31" ht="24.75" customHeight="1">
      <c r="B557" s="40"/>
      <c r="C557" s="40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52"/>
      <c r="Q557" s="41"/>
      <c r="R557" s="41"/>
      <c r="S557" s="52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  <row r="558" spans="2:31" ht="24.75" customHeight="1">
      <c r="B558" s="40"/>
      <c r="C558" s="40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52"/>
      <c r="Q558" s="41"/>
      <c r="R558" s="41"/>
      <c r="S558" s="52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</row>
    <row r="559" spans="2:31" ht="24.75" customHeight="1">
      <c r="B559" s="40"/>
      <c r="C559" s="40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52"/>
      <c r="Q559" s="41"/>
      <c r="R559" s="41"/>
      <c r="S559" s="52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</row>
    <row r="560" spans="2:31" ht="24.75" customHeight="1">
      <c r="B560" s="40"/>
      <c r="C560" s="40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52"/>
      <c r="Q560" s="41"/>
      <c r="R560" s="41"/>
      <c r="S560" s="52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</row>
    <row r="561" spans="2:31" ht="24.75" customHeight="1">
      <c r="B561" s="40"/>
      <c r="C561" s="40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2"/>
      <c r="Q561" s="41"/>
      <c r="R561" s="41"/>
      <c r="S561" s="52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  <row r="562" spans="2:31" ht="24.75" customHeight="1">
      <c r="B562" s="40"/>
      <c r="C562" s="40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52"/>
      <c r="Q562" s="41"/>
      <c r="R562" s="41"/>
      <c r="S562" s="52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  <row r="563" spans="2:31" ht="24.75" customHeight="1">
      <c r="B563" s="40"/>
      <c r="C563" s="40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52"/>
      <c r="Q563" s="41"/>
      <c r="R563" s="41"/>
      <c r="S563" s="52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  <row r="564" spans="2:31" ht="24.75" customHeight="1">
      <c r="B564" s="40"/>
      <c r="C564" s="40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52"/>
      <c r="Q564" s="41"/>
      <c r="R564" s="41"/>
      <c r="S564" s="52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  <row r="565" spans="2:31" ht="24.75" customHeight="1">
      <c r="B565" s="40"/>
      <c r="C565" s="40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52"/>
      <c r="Q565" s="41"/>
      <c r="R565" s="41"/>
      <c r="S565" s="52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</row>
    <row r="566" spans="2:31" ht="24.75" customHeight="1">
      <c r="B566" s="40"/>
      <c r="C566" s="40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52"/>
      <c r="Q566" s="41"/>
      <c r="R566" s="41"/>
      <c r="S566" s="52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  <row r="567" spans="2:31" ht="24.75" customHeight="1">
      <c r="B567" s="40"/>
      <c r="C567" s="40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52"/>
      <c r="Q567" s="41"/>
      <c r="R567" s="41"/>
      <c r="S567" s="52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</row>
    <row r="568" spans="2:31" ht="24.75" customHeight="1">
      <c r="B568" s="40"/>
      <c r="C568" s="40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52"/>
      <c r="Q568" s="41"/>
      <c r="R568" s="41"/>
      <c r="S568" s="52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2:31" ht="24.75" customHeight="1">
      <c r="B569" s="40"/>
      <c r="C569" s="40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52"/>
      <c r="Q569" s="41"/>
      <c r="R569" s="41"/>
      <c r="S569" s="52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  <row r="570" spans="2:31" ht="24.75" customHeight="1">
      <c r="B570" s="40"/>
      <c r="C570" s="40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52"/>
      <c r="Q570" s="41"/>
      <c r="R570" s="41"/>
      <c r="S570" s="52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</row>
    <row r="571" spans="2:31" ht="24.75" customHeight="1">
      <c r="B571" s="40"/>
      <c r="C571" s="40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52"/>
      <c r="Q571" s="41"/>
      <c r="R571" s="41"/>
      <c r="S571" s="52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</row>
    <row r="572" spans="2:31" ht="24.75" customHeight="1">
      <c r="B572" s="40"/>
      <c r="C572" s="40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52"/>
      <c r="Q572" s="41"/>
      <c r="R572" s="41"/>
      <c r="S572" s="52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</row>
    <row r="573" spans="2:31" ht="24.75" customHeight="1">
      <c r="B573" s="40"/>
      <c r="C573" s="40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52"/>
      <c r="Q573" s="41"/>
      <c r="R573" s="41"/>
      <c r="S573" s="52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</row>
    <row r="574" spans="2:31" ht="24.75" customHeight="1">
      <c r="B574" s="40"/>
      <c r="C574" s="40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52"/>
      <c r="Q574" s="41"/>
      <c r="R574" s="41"/>
      <c r="S574" s="52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</row>
    <row r="575" spans="2:31" ht="24.75" customHeight="1">
      <c r="B575" s="40"/>
      <c r="C575" s="40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52"/>
      <c r="Q575" s="41"/>
      <c r="R575" s="41"/>
      <c r="S575" s="5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</row>
    <row r="576" spans="2:31" ht="24.75" customHeight="1">
      <c r="B576" s="40"/>
      <c r="C576" s="40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52"/>
      <c r="Q576" s="41"/>
      <c r="R576" s="41"/>
      <c r="S576" s="52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</row>
    <row r="577" spans="2:31" ht="24.75" customHeight="1">
      <c r="B577" s="40"/>
      <c r="C577" s="40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52"/>
      <c r="Q577" s="41"/>
      <c r="R577" s="41"/>
      <c r="S577" s="52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</row>
    <row r="578" spans="2:31" ht="24.75" customHeight="1">
      <c r="B578" s="40"/>
      <c r="C578" s="40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52"/>
      <c r="Q578" s="41"/>
      <c r="R578" s="41"/>
      <c r="S578" s="52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</row>
    <row r="579" spans="2:31" ht="24.75" customHeight="1">
      <c r="B579" s="40"/>
      <c r="C579" s="40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52"/>
      <c r="Q579" s="41"/>
      <c r="R579" s="41"/>
      <c r="S579" s="52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</row>
    <row r="580" spans="2:31" ht="24.75" customHeight="1">
      <c r="B580" s="40"/>
      <c r="C580" s="40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52"/>
      <c r="Q580" s="41"/>
      <c r="R580" s="41"/>
      <c r="S580" s="52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  <row r="581" spans="2:31" ht="24.75" customHeight="1">
      <c r="B581" s="40"/>
      <c r="C581" s="40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52"/>
      <c r="Q581" s="41"/>
      <c r="R581" s="41"/>
      <c r="S581" s="52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</row>
    <row r="582" spans="2:31" ht="24.75" customHeight="1">
      <c r="B582" s="40"/>
      <c r="C582" s="40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52"/>
      <c r="Q582" s="41"/>
      <c r="R582" s="41"/>
      <c r="S582" s="52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</row>
    <row r="583" spans="2:31" ht="24.75" customHeight="1">
      <c r="B583" s="40"/>
      <c r="C583" s="40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52"/>
      <c r="Q583" s="41"/>
      <c r="R583" s="41"/>
      <c r="S583" s="52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</row>
    <row r="584" spans="2:31" ht="24.75" customHeight="1">
      <c r="B584" s="40"/>
      <c r="C584" s="40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52"/>
      <c r="Q584" s="41"/>
      <c r="R584" s="41"/>
      <c r="S584" s="52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  <row r="585" spans="2:31" ht="24.75" customHeight="1">
      <c r="B585" s="40"/>
      <c r="C585" s="40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52"/>
      <c r="Q585" s="41"/>
      <c r="R585" s="41"/>
      <c r="S585" s="52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</row>
    <row r="586" spans="2:31" ht="24.75" customHeight="1">
      <c r="B586" s="40"/>
      <c r="C586" s="40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52"/>
      <c r="Q586" s="41"/>
      <c r="R586" s="41"/>
      <c r="S586" s="52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  <row r="587" spans="2:31" ht="24.75" customHeight="1">
      <c r="B587" s="40"/>
      <c r="C587" s="40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52"/>
      <c r="Q587" s="41"/>
      <c r="R587" s="41"/>
      <c r="S587" s="52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2:31" ht="24.75" customHeight="1">
      <c r="B588" s="40"/>
      <c r="C588" s="40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52"/>
      <c r="Q588" s="41"/>
      <c r="R588" s="41"/>
      <c r="S588" s="52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</row>
    <row r="589" spans="2:31" ht="24.75" customHeight="1">
      <c r="B589" s="40"/>
      <c r="C589" s="40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52"/>
      <c r="Q589" s="41"/>
      <c r="R589" s="41"/>
      <c r="S589" s="52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</row>
    <row r="590" spans="2:31" ht="24.75" customHeight="1">
      <c r="B590" s="40"/>
      <c r="C590" s="40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52"/>
      <c r="Q590" s="41"/>
      <c r="R590" s="41"/>
      <c r="S590" s="52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</row>
    <row r="591" spans="2:31" ht="24.75" customHeight="1">
      <c r="B591" s="40"/>
      <c r="C591" s="40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52"/>
      <c r="Q591" s="41"/>
      <c r="R591" s="41"/>
      <c r="S591" s="52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</row>
    <row r="592" spans="2:31" ht="24.75" customHeight="1">
      <c r="B592" s="40"/>
      <c r="C592" s="40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52"/>
      <c r="Q592" s="41"/>
      <c r="R592" s="41"/>
      <c r="S592" s="52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  <row r="593" spans="2:31" ht="24.75" customHeight="1">
      <c r="B593" s="40"/>
      <c r="C593" s="40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52"/>
      <c r="Q593" s="41"/>
      <c r="R593" s="41"/>
      <c r="S593" s="52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</row>
    <row r="594" spans="2:31" ht="24.75" customHeight="1">
      <c r="B594" s="40"/>
      <c r="C594" s="40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52"/>
      <c r="Q594" s="41"/>
      <c r="R594" s="41"/>
      <c r="S594" s="52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</row>
    <row r="595" spans="2:31" ht="24.75" customHeight="1">
      <c r="B595" s="40"/>
      <c r="C595" s="40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52"/>
      <c r="Q595" s="41"/>
      <c r="R595" s="41"/>
      <c r="S595" s="52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</row>
    <row r="596" spans="2:31" ht="24.75" customHeight="1">
      <c r="B596" s="40"/>
      <c r="C596" s="40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52"/>
      <c r="Q596" s="41"/>
      <c r="R596" s="41"/>
      <c r="S596" s="52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  <row r="597" spans="2:31" ht="24.75" customHeight="1">
      <c r="B597" s="40"/>
      <c r="C597" s="40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52"/>
      <c r="Q597" s="41"/>
      <c r="R597" s="41"/>
      <c r="S597" s="52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</row>
    <row r="598" spans="2:31" ht="24.75" customHeight="1">
      <c r="B598" s="40"/>
      <c r="C598" s="40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52"/>
      <c r="Q598" s="41"/>
      <c r="R598" s="41"/>
      <c r="S598" s="52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</row>
    <row r="599" spans="2:31" ht="24.75" customHeight="1">
      <c r="B599" s="40"/>
      <c r="C599" s="40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52"/>
      <c r="Q599" s="41"/>
      <c r="R599" s="41"/>
      <c r="S599" s="52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</row>
    <row r="600" spans="2:31" ht="24.75" customHeight="1">
      <c r="B600" s="40"/>
      <c r="C600" s="40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52"/>
      <c r="Q600" s="41"/>
      <c r="R600" s="41"/>
      <c r="S600" s="52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</row>
    <row r="601" spans="2:31" ht="24.75" customHeight="1">
      <c r="B601" s="40"/>
      <c r="C601" s="40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52"/>
      <c r="Q601" s="41"/>
      <c r="R601" s="41"/>
      <c r="S601" s="52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</row>
    <row r="602" spans="2:31" ht="24.75" customHeight="1">
      <c r="B602" s="40"/>
      <c r="C602" s="40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52"/>
      <c r="Q602" s="41"/>
      <c r="R602" s="41"/>
      <c r="S602" s="52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  <row r="603" spans="2:31" ht="24.75" customHeight="1">
      <c r="B603" s="40"/>
      <c r="C603" s="40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52"/>
      <c r="Q603" s="41"/>
      <c r="R603" s="41"/>
      <c r="S603" s="52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</row>
    <row r="604" spans="2:31" ht="24.75" customHeight="1">
      <c r="B604" s="40"/>
      <c r="C604" s="40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52"/>
      <c r="Q604" s="41"/>
      <c r="R604" s="41"/>
      <c r="S604" s="52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</row>
    <row r="605" spans="2:31" ht="24.75" customHeight="1">
      <c r="B605" s="40"/>
      <c r="C605" s="40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52"/>
      <c r="Q605" s="41"/>
      <c r="R605" s="41"/>
      <c r="S605" s="52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</row>
    <row r="606" spans="2:31" ht="24.75" customHeight="1">
      <c r="B606" s="40"/>
      <c r="C606" s="40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52"/>
      <c r="Q606" s="41"/>
      <c r="R606" s="41"/>
      <c r="S606" s="52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2:31" ht="24.75" customHeight="1">
      <c r="B607" s="40"/>
      <c r="C607" s="40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52"/>
      <c r="Q607" s="41"/>
      <c r="R607" s="41"/>
      <c r="S607" s="52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</row>
    <row r="608" spans="2:31" ht="24.75" customHeight="1">
      <c r="B608" s="40"/>
      <c r="C608" s="40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52"/>
      <c r="Q608" s="41"/>
      <c r="R608" s="41"/>
      <c r="S608" s="52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</row>
    <row r="609" spans="2:31" ht="24.75" customHeight="1">
      <c r="B609" s="40"/>
      <c r="C609" s="40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52"/>
      <c r="Q609" s="41"/>
      <c r="R609" s="41"/>
      <c r="S609" s="52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</row>
    <row r="610" spans="2:31" ht="24.75" customHeight="1">
      <c r="B610" s="40"/>
      <c r="C610" s="40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52"/>
      <c r="Q610" s="41"/>
      <c r="R610" s="41"/>
      <c r="S610" s="52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</row>
    <row r="611" spans="2:31" ht="24.75" customHeight="1">
      <c r="B611" s="40"/>
      <c r="C611" s="40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52"/>
      <c r="Q611" s="41"/>
      <c r="R611" s="41"/>
      <c r="S611" s="52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  <row r="612" spans="2:31" ht="24.75" customHeight="1">
      <c r="B612" s="40"/>
      <c r="C612" s="40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52"/>
      <c r="Q612" s="41"/>
      <c r="R612" s="41"/>
      <c r="S612" s="52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</row>
    <row r="613" spans="2:31" ht="24.75" customHeight="1">
      <c r="B613" s="40"/>
      <c r="C613" s="40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52"/>
      <c r="Q613" s="41"/>
      <c r="R613" s="41"/>
      <c r="S613" s="52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</row>
    <row r="614" spans="2:31" ht="24.75" customHeight="1">
      <c r="B614" s="40"/>
      <c r="C614" s="40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52"/>
      <c r="Q614" s="41"/>
      <c r="R614" s="41"/>
      <c r="S614" s="52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</row>
    <row r="615" spans="2:31" ht="24.75" customHeight="1">
      <c r="B615" s="40"/>
      <c r="C615" s="40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52"/>
      <c r="Q615" s="41"/>
      <c r="R615" s="41"/>
      <c r="S615" s="52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</row>
    <row r="616" spans="2:31" ht="24.75" customHeight="1">
      <c r="B616" s="40"/>
      <c r="C616" s="40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52"/>
      <c r="Q616" s="41"/>
      <c r="R616" s="41"/>
      <c r="S616" s="52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  <row r="617" spans="2:31" ht="24.75" customHeight="1">
      <c r="B617" s="40"/>
      <c r="C617" s="40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52"/>
      <c r="Q617" s="41"/>
      <c r="R617" s="41"/>
      <c r="S617" s="52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  <row r="618" spans="2:31" ht="24.75" customHeight="1">
      <c r="B618" s="40"/>
      <c r="C618" s="40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52"/>
      <c r="Q618" s="41"/>
      <c r="R618" s="41"/>
      <c r="S618" s="52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  <row r="619" spans="2:31" ht="24.75" customHeight="1">
      <c r="B619" s="40"/>
      <c r="C619" s="40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52"/>
      <c r="Q619" s="41"/>
      <c r="R619" s="41"/>
      <c r="S619" s="52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</row>
    <row r="620" spans="2:31" ht="24.75" customHeight="1">
      <c r="B620" s="40"/>
      <c r="C620" s="40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52"/>
      <c r="Q620" s="41"/>
      <c r="R620" s="41"/>
      <c r="S620" s="52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</row>
    <row r="621" spans="2:31" ht="24.75" customHeight="1">
      <c r="B621" s="40"/>
      <c r="C621" s="40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52"/>
      <c r="Q621" s="41"/>
      <c r="R621" s="41"/>
      <c r="S621" s="52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  <row r="622" spans="2:31" ht="24.75" customHeight="1">
      <c r="B622" s="40"/>
      <c r="C622" s="40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52"/>
      <c r="Q622" s="41"/>
      <c r="R622" s="41"/>
      <c r="S622" s="52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</row>
    <row r="623" spans="2:31" ht="24.75" customHeight="1">
      <c r="B623" s="40"/>
      <c r="C623" s="40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52"/>
      <c r="Q623" s="41"/>
      <c r="R623" s="41"/>
      <c r="S623" s="52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</row>
    <row r="624" spans="2:31" ht="24.75" customHeight="1">
      <c r="B624" s="40"/>
      <c r="C624" s="40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52"/>
      <c r="Q624" s="41"/>
      <c r="R624" s="41"/>
      <c r="S624" s="52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</row>
    <row r="625" spans="2:31" ht="24.75" customHeight="1">
      <c r="B625" s="40"/>
      <c r="C625" s="40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52"/>
      <c r="Q625" s="41"/>
      <c r="R625" s="41"/>
      <c r="S625" s="52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2:31" ht="24.75" customHeight="1">
      <c r="B626" s="40"/>
      <c r="C626" s="40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52"/>
      <c r="Q626" s="41"/>
      <c r="R626" s="41"/>
      <c r="S626" s="52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</row>
    <row r="627" spans="2:31" ht="24.75" customHeight="1">
      <c r="B627" s="40"/>
      <c r="C627" s="40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52"/>
      <c r="Q627" s="41"/>
      <c r="R627" s="41"/>
      <c r="S627" s="52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</row>
    <row r="628" spans="2:31" ht="24.75" customHeight="1">
      <c r="B628" s="40"/>
      <c r="C628" s="40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52"/>
      <c r="Q628" s="41"/>
      <c r="R628" s="41"/>
      <c r="S628" s="52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</row>
    <row r="629" spans="2:31" ht="24.75" customHeight="1">
      <c r="B629" s="40"/>
      <c r="C629" s="40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52"/>
      <c r="Q629" s="41"/>
      <c r="R629" s="41"/>
      <c r="S629" s="52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  <row r="630" spans="2:31" ht="24.75" customHeight="1">
      <c r="B630" s="40"/>
      <c r="C630" s="40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52"/>
      <c r="Q630" s="41"/>
      <c r="R630" s="41"/>
      <c r="S630" s="52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</row>
    <row r="631" spans="2:31" ht="24.75" customHeight="1">
      <c r="B631" s="40"/>
      <c r="C631" s="40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52"/>
      <c r="Q631" s="41"/>
      <c r="R631" s="41"/>
      <c r="S631" s="52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</row>
    <row r="632" spans="2:31" ht="24.75" customHeight="1">
      <c r="B632" s="40"/>
      <c r="C632" s="40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52"/>
      <c r="Q632" s="41"/>
      <c r="R632" s="41"/>
      <c r="S632" s="52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</row>
    <row r="633" spans="2:31" ht="24.75" customHeight="1">
      <c r="B633" s="40"/>
      <c r="C633" s="40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52"/>
      <c r="Q633" s="41"/>
      <c r="R633" s="41"/>
      <c r="S633" s="52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  <row r="634" spans="2:31" ht="24.75" customHeight="1">
      <c r="B634" s="40"/>
      <c r="C634" s="40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52"/>
      <c r="Q634" s="41"/>
      <c r="R634" s="41"/>
      <c r="S634" s="52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  <row r="635" spans="2:31" ht="24.75" customHeight="1">
      <c r="B635" s="40"/>
      <c r="C635" s="40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52"/>
      <c r="Q635" s="41"/>
      <c r="R635" s="41"/>
      <c r="S635" s="52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</row>
    <row r="636" spans="2:31" ht="24.75" customHeight="1">
      <c r="B636" s="40"/>
      <c r="C636" s="40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52"/>
      <c r="Q636" s="41"/>
      <c r="R636" s="41"/>
      <c r="S636" s="52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</row>
    <row r="637" spans="2:31" ht="24.75" customHeight="1">
      <c r="B637" s="40"/>
      <c r="C637" s="40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52"/>
      <c r="Q637" s="41"/>
      <c r="R637" s="41"/>
      <c r="S637" s="52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  <row r="638" spans="2:31" ht="24.75" customHeight="1">
      <c r="B638" s="40"/>
      <c r="C638" s="40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52"/>
      <c r="Q638" s="41"/>
      <c r="R638" s="41"/>
      <c r="S638" s="52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</row>
    <row r="639" spans="2:31" ht="24.75" customHeight="1">
      <c r="B639" s="40"/>
      <c r="C639" s="40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52"/>
      <c r="Q639" s="41"/>
      <c r="R639" s="41"/>
      <c r="S639" s="52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</row>
    <row r="640" spans="2:31" ht="24.75" customHeight="1">
      <c r="B640" s="40"/>
      <c r="C640" s="40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52"/>
      <c r="Q640" s="41"/>
      <c r="R640" s="41"/>
      <c r="S640" s="52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</row>
    <row r="641" spans="2:31" ht="24.75" customHeight="1">
      <c r="B641" s="40"/>
      <c r="C641" s="40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52"/>
      <c r="Q641" s="41"/>
      <c r="R641" s="41"/>
      <c r="S641" s="52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  <row r="642" spans="2:31" ht="24.75" customHeight="1">
      <c r="B642" s="40"/>
      <c r="C642" s="40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52"/>
      <c r="Q642" s="41"/>
      <c r="R642" s="41"/>
      <c r="S642" s="52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</row>
    <row r="643" spans="2:31" ht="24.75" customHeight="1">
      <c r="B643" s="40"/>
      <c r="C643" s="40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52"/>
      <c r="Q643" s="41"/>
      <c r="R643" s="41"/>
      <c r="S643" s="52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  <row r="644" spans="2:31" ht="24.75" customHeight="1">
      <c r="B644" s="40"/>
      <c r="C644" s="40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52"/>
      <c r="Q644" s="41"/>
      <c r="R644" s="41"/>
      <c r="S644" s="52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2:31" ht="24.75" customHeight="1">
      <c r="B645" s="40"/>
      <c r="C645" s="40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52"/>
      <c r="Q645" s="41"/>
      <c r="R645" s="41"/>
      <c r="S645" s="52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  <row r="646" spans="2:31" ht="24.75" customHeight="1">
      <c r="B646" s="40"/>
      <c r="C646" s="40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52"/>
      <c r="Q646" s="41"/>
      <c r="R646" s="41"/>
      <c r="S646" s="52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  <row r="647" spans="2:31" ht="24.75" customHeight="1">
      <c r="B647" s="40"/>
      <c r="C647" s="40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52"/>
      <c r="Q647" s="41"/>
      <c r="R647" s="41"/>
      <c r="S647" s="52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  <row r="648" spans="2:31" ht="24.75" customHeight="1">
      <c r="B648" s="40"/>
      <c r="C648" s="40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52"/>
      <c r="Q648" s="41"/>
      <c r="R648" s="41"/>
      <c r="S648" s="52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</row>
    <row r="649" spans="2:31" ht="24.75" customHeight="1">
      <c r="B649" s="40"/>
      <c r="C649" s="40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52"/>
      <c r="Q649" s="41"/>
      <c r="R649" s="41"/>
      <c r="S649" s="52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</row>
    <row r="650" spans="2:31" ht="24.75" customHeight="1">
      <c r="B650" s="40"/>
      <c r="C650" s="40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52"/>
      <c r="Q650" s="41"/>
      <c r="R650" s="41"/>
      <c r="S650" s="52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</row>
    <row r="651" spans="2:31" ht="24.75" customHeight="1">
      <c r="B651" s="40"/>
      <c r="C651" s="40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52"/>
      <c r="Q651" s="41"/>
      <c r="R651" s="41"/>
      <c r="S651" s="52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</row>
    <row r="652" spans="2:31" ht="24.75" customHeight="1">
      <c r="B652" s="40"/>
      <c r="C652" s="40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52"/>
      <c r="Q652" s="41"/>
      <c r="R652" s="41"/>
      <c r="S652" s="52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</row>
    <row r="653" spans="2:31" ht="24.75" customHeight="1">
      <c r="B653" s="40"/>
      <c r="C653" s="40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52"/>
      <c r="Q653" s="41"/>
      <c r="R653" s="41"/>
      <c r="S653" s="52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</row>
    <row r="654" spans="2:31" ht="24.75" customHeight="1">
      <c r="B654" s="40"/>
      <c r="C654" s="40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52"/>
      <c r="Q654" s="41"/>
      <c r="R654" s="41"/>
      <c r="S654" s="52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</row>
    <row r="655" spans="2:31" ht="24.75" customHeight="1">
      <c r="B655" s="40"/>
      <c r="C655" s="40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52"/>
      <c r="Q655" s="41"/>
      <c r="R655" s="41"/>
      <c r="S655" s="52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  <row r="656" spans="2:31" ht="24.75" customHeight="1">
      <c r="B656" s="40"/>
      <c r="C656" s="40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52"/>
      <c r="Q656" s="41"/>
      <c r="R656" s="41"/>
      <c r="S656" s="52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</row>
    <row r="657" spans="2:31" ht="24.75" customHeight="1">
      <c r="B657" s="40"/>
      <c r="C657" s="40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52"/>
      <c r="Q657" s="41"/>
      <c r="R657" s="41"/>
      <c r="S657" s="52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</row>
    <row r="658" spans="2:31" ht="24.75" customHeight="1">
      <c r="B658" s="40"/>
      <c r="C658" s="40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52"/>
      <c r="Q658" s="41"/>
      <c r="R658" s="41"/>
      <c r="S658" s="52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</row>
    <row r="659" spans="2:31" ht="24.75" customHeight="1">
      <c r="B659" s="40"/>
      <c r="C659" s="40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52"/>
      <c r="Q659" s="41"/>
      <c r="R659" s="41"/>
      <c r="S659" s="52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</row>
    <row r="660" spans="2:31" ht="24.75" customHeight="1">
      <c r="B660" s="40"/>
      <c r="C660" s="40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52"/>
      <c r="Q660" s="41"/>
      <c r="R660" s="41"/>
      <c r="S660" s="52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</row>
    <row r="661" spans="2:31" ht="24.75" customHeight="1">
      <c r="B661" s="40"/>
      <c r="C661" s="40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52"/>
      <c r="Q661" s="41"/>
      <c r="R661" s="41"/>
      <c r="S661" s="52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</row>
    <row r="662" spans="2:31" ht="24.75" customHeight="1">
      <c r="B662" s="40"/>
      <c r="C662" s="40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52"/>
      <c r="Q662" s="41"/>
      <c r="R662" s="41"/>
      <c r="S662" s="52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</row>
    <row r="663" spans="2:31" ht="24.75" customHeight="1">
      <c r="B663" s="40"/>
      <c r="C663" s="40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52"/>
      <c r="Q663" s="41"/>
      <c r="R663" s="41"/>
      <c r="S663" s="52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2:31" ht="24.75" customHeight="1">
      <c r="B664" s="40"/>
      <c r="C664" s="40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52"/>
      <c r="Q664" s="41"/>
      <c r="R664" s="41"/>
      <c r="S664" s="52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</row>
    <row r="665" spans="2:31" ht="24.75" customHeight="1">
      <c r="B665" s="40"/>
      <c r="C665" s="40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52"/>
      <c r="Q665" s="41"/>
      <c r="R665" s="41"/>
      <c r="S665" s="52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</row>
    <row r="666" spans="2:31" ht="24.75" customHeight="1">
      <c r="B666" s="40"/>
      <c r="C666" s="40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52"/>
      <c r="Q666" s="41"/>
      <c r="R666" s="41"/>
      <c r="S666" s="52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</row>
    <row r="667" spans="2:31" ht="24.75" customHeight="1">
      <c r="B667" s="40"/>
      <c r="C667" s="40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52"/>
      <c r="Q667" s="41"/>
      <c r="R667" s="41"/>
      <c r="S667" s="52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</row>
    <row r="668" spans="2:31" ht="24.75" customHeight="1">
      <c r="B668" s="40"/>
      <c r="C668" s="40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52"/>
      <c r="Q668" s="41"/>
      <c r="R668" s="41"/>
      <c r="S668" s="52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</row>
    <row r="669" spans="2:31" ht="24.75" customHeight="1">
      <c r="B669" s="40"/>
      <c r="C669" s="40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52"/>
      <c r="Q669" s="41"/>
      <c r="R669" s="41"/>
      <c r="S669" s="52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</row>
    <row r="670" spans="2:31" ht="24.75" customHeight="1">
      <c r="B670" s="40"/>
      <c r="C670" s="40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52"/>
      <c r="Q670" s="41"/>
      <c r="R670" s="41"/>
      <c r="S670" s="52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</row>
    <row r="671" spans="2:31" ht="24.75" customHeight="1">
      <c r="B671" s="40"/>
      <c r="C671" s="40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52"/>
      <c r="Q671" s="41"/>
      <c r="R671" s="41"/>
      <c r="S671" s="52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</row>
    <row r="672" spans="2:31" ht="24.75" customHeight="1">
      <c r="B672" s="40"/>
      <c r="C672" s="40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52"/>
      <c r="Q672" s="41"/>
      <c r="R672" s="41"/>
      <c r="S672" s="52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  <row r="673" spans="2:31" ht="24.75" customHeight="1">
      <c r="B673" s="40"/>
      <c r="C673" s="40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52"/>
      <c r="Q673" s="41"/>
      <c r="R673" s="41"/>
      <c r="S673" s="52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  <row r="674" spans="2:31" ht="24.75" customHeight="1">
      <c r="B674" s="40"/>
      <c r="C674" s="40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52"/>
      <c r="Q674" s="41"/>
      <c r="R674" s="41"/>
      <c r="S674" s="52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</row>
    <row r="675" spans="2:31" ht="24.75" customHeight="1">
      <c r="B675" s="40"/>
      <c r="C675" s="40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52"/>
      <c r="Q675" s="41"/>
      <c r="R675" s="41"/>
      <c r="S675" s="52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  <row r="676" spans="2:31" ht="24.75" customHeight="1">
      <c r="B676" s="40"/>
      <c r="C676" s="40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52"/>
      <c r="Q676" s="41"/>
      <c r="R676" s="41"/>
      <c r="S676" s="52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</row>
    <row r="677" spans="2:31" ht="24.75" customHeight="1">
      <c r="B677" s="40"/>
      <c r="C677" s="40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52"/>
      <c r="Q677" s="41"/>
      <c r="R677" s="41"/>
      <c r="S677" s="5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</row>
    <row r="678" spans="2:31" ht="24.75" customHeight="1">
      <c r="B678" s="40"/>
      <c r="C678" s="40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52"/>
      <c r="Q678" s="41"/>
      <c r="R678" s="41"/>
      <c r="S678" s="52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</row>
    <row r="679" spans="2:31" ht="24.75" customHeight="1">
      <c r="B679" s="40"/>
      <c r="C679" s="40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52"/>
      <c r="Q679" s="41"/>
      <c r="R679" s="41"/>
      <c r="S679" s="52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  <row r="680" spans="2:31" ht="24.75" customHeight="1">
      <c r="B680" s="40"/>
      <c r="C680" s="40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52"/>
      <c r="Q680" s="41"/>
      <c r="R680" s="41"/>
      <c r="S680" s="52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</row>
    <row r="681" spans="2:31" ht="24.75" customHeight="1">
      <c r="B681" s="40"/>
      <c r="C681" s="40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52"/>
      <c r="Q681" s="41"/>
      <c r="R681" s="41"/>
      <c r="S681" s="52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</row>
    <row r="682" spans="2:31" ht="24.75" customHeight="1">
      <c r="B682" s="40"/>
      <c r="C682" s="40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52"/>
      <c r="Q682" s="41"/>
      <c r="R682" s="41"/>
      <c r="S682" s="52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2:31" ht="24.75" customHeight="1">
      <c r="B683" s="40"/>
      <c r="C683" s="40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52"/>
      <c r="Q683" s="41"/>
      <c r="R683" s="41"/>
      <c r="S683" s="52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  <row r="684" spans="2:31" ht="24.75" customHeight="1">
      <c r="B684" s="40"/>
      <c r="C684" s="40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52"/>
      <c r="Q684" s="41"/>
      <c r="R684" s="41"/>
      <c r="S684" s="52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</row>
    <row r="685" spans="2:31" ht="24.75" customHeight="1">
      <c r="B685" s="40"/>
      <c r="C685" s="40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52"/>
      <c r="Q685" s="41"/>
      <c r="R685" s="41"/>
      <c r="S685" s="52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</row>
    <row r="686" spans="2:31" ht="24.75" customHeight="1">
      <c r="B686" s="40"/>
      <c r="C686" s="40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52"/>
      <c r="Q686" s="41"/>
      <c r="R686" s="41"/>
      <c r="S686" s="52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  <row r="687" spans="2:31" ht="24.75" customHeight="1">
      <c r="B687" s="40"/>
      <c r="C687" s="40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52"/>
      <c r="Q687" s="41"/>
      <c r="R687" s="41"/>
      <c r="S687" s="52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</row>
    <row r="688" spans="2:31" ht="24.75" customHeight="1">
      <c r="B688" s="40"/>
      <c r="C688" s="40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52"/>
      <c r="Q688" s="41"/>
      <c r="R688" s="41"/>
      <c r="S688" s="52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</row>
    <row r="689" spans="2:31" ht="24.75" customHeight="1">
      <c r="B689" s="40"/>
      <c r="C689" s="40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52"/>
      <c r="Q689" s="41"/>
      <c r="R689" s="41"/>
      <c r="S689" s="52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</row>
    <row r="690" spans="2:31" ht="24.75" customHeight="1">
      <c r="B690" s="40"/>
      <c r="C690" s="40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52"/>
      <c r="Q690" s="41"/>
      <c r="R690" s="41"/>
      <c r="S690" s="52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</row>
    <row r="691" spans="2:31" ht="24.75" customHeight="1">
      <c r="B691" s="40"/>
      <c r="C691" s="40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52"/>
      <c r="Q691" s="41"/>
      <c r="R691" s="41"/>
      <c r="S691" s="52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</row>
    <row r="692" spans="2:31" ht="24.75" customHeight="1">
      <c r="B692" s="40"/>
      <c r="C692" s="40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52"/>
      <c r="Q692" s="41"/>
      <c r="R692" s="41"/>
      <c r="S692" s="52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</row>
    <row r="693" spans="2:31" ht="24.75" customHeight="1">
      <c r="B693" s="40"/>
      <c r="C693" s="40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52"/>
      <c r="Q693" s="41"/>
      <c r="R693" s="41"/>
      <c r="S693" s="52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</row>
    <row r="694" spans="2:31" ht="24.75" customHeight="1">
      <c r="B694" s="40"/>
      <c r="C694" s="40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52"/>
      <c r="Q694" s="41"/>
      <c r="R694" s="41"/>
      <c r="S694" s="52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</row>
    <row r="695" spans="2:31" ht="24.75" customHeight="1">
      <c r="B695" s="40"/>
      <c r="C695" s="40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52"/>
      <c r="Q695" s="41"/>
      <c r="R695" s="41"/>
      <c r="S695" s="52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</row>
    <row r="696" spans="2:31" ht="24.75" customHeight="1">
      <c r="B696" s="40"/>
      <c r="C696" s="40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52"/>
      <c r="Q696" s="41"/>
      <c r="R696" s="41"/>
      <c r="S696" s="52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</row>
    <row r="697" spans="2:31" ht="24.75" customHeight="1">
      <c r="B697" s="40"/>
      <c r="C697" s="40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52"/>
      <c r="Q697" s="41"/>
      <c r="R697" s="41"/>
      <c r="S697" s="52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  <row r="698" spans="2:31" ht="24.75" customHeight="1">
      <c r="B698" s="40"/>
      <c r="C698" s="40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52"/>
      <c r="Q698" s="41"/>
      <c r="R698" s="41"/>
      <c r="S698" s="52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</row>
    <row r="699" spans="2:31" ht="24.75" customHeight="1">
      <c r="B699" s="40"/>
      <c r="C699" s="40"/>
      <c r="D699" s="40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52"/>
      <c r="Q699" s="41"/>
      <c r="R699" s="41"/>
      <c r="S699" s="52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  <row r="700" spans="2:31" ht="24.75" customHeight="1">
      <c r="B700" s="40"/>
      <c r="C700" s="40"/>
      <c r="D700" s="40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52"/>
      <c r="Q700" s="41"/>
      <c r="R700" s="41"/>
      <c r="S700" s="52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</row>
    <row r="701" spans="2:31" ht="24.75" customHeight="1">
      <c r="B701" s="40"/>
      <c r="C701" s="40"/>
      <c r="D701" s="40"/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52"/>
      <c r="Q701" s="41"/>
      <c r="R701" s="41"/>
      <c r="S701" s="52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2:31" ht="24.75" customHeight="1">
      <c r="B702" s="40"/>
      <c r="C702" s="40"/>
      <c r="D702" s="40"/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52"/>
      <c r="Q702" s="41"/>
      <c r="R702" s="41"/>
      <c r="S702" s="52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  <row r="703" spans="2:31" ht="24.75" customHeight="1">
      <c r="B703" s="40"/>
      <c r="C703" s="40"/>
      <c r="D703" s="40"/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52"/>
      <c r="Q703" s="41"/>
      <c r="R703" s="41"/>
      <c r="S703" s="52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</row>
    <row r="704" spans="2:31" ht="24.75" customHeight="1">
      <c r="B704" s="40"/>
      <c r="C704" s="40"/>
      <c r="D704" s="40"/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52"/>
      <c r="Q704" s="41"/>
      <c r="R704" s="41"/>
      <c r="S704" s="52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</row>
    <row r="705" spans="2:31" ht="24.75" customHeight="1">
      <c r="B705" s="40"/>
      <c r="C705" s="40"/>
      <c r="D705" s="40"/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52"/>
      <c r="Q705" s="41"/>
      <c r="R705" s="41"/>
      <c r="S705" s="52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</row>
    <row r="706" spans="2:31" ht="24.75" customHeight="1">
      <c r="B706" s="40"/>
      <c r="C706" s="40"/>
      <c r="D706" s="40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52"/>
      <c r="Q706" s="41"/>
      <c r="R706" s="41"/>
      <c r="S706" s="52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</row>
    <row r="707" spans="2:31" ht="24.75" customHeight="1">
      <c r="B707" s="40"/>
      <c r="C707" s="40"/>
      <c r="D707" s="40"/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52"/>
      <c r="Q707" s="41"/>
      <c r="R707" s="41"/>
      <c r="S707" s="52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  <row r="708" spans="2:31" ht="24.75" customHeight="1">
      <c r="B708" s="40"/>
      <c r="C708" s="40"/>
      <c r="D708" s="40"/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52"/>
      <c r="Q708" s="41"/>
      <c r="R708" s="41"/>
      <c r="S708" s="52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</row>
    <row r="709" spans="2:31" ht="24.75" customHeight="1">
      <c r="B709" s="40"/>
      <c r="C709" s="40"/>
      <c r="D709" s="40"/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52"/>
      <c r="Q709" s="41"/>
      <c r="R709" s="41"/>
      <c r="S709" s="52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</row>
    <row r="710" spans="2:31" ht="24.75" customHeight="1">
      <c r="B710" s="40"/>
      <c r="C710" s="40"/>
      <c r="D710" s="40"/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52"/>
      <c r="Q710" s="41"/>
      <c r="R710" s="41"/>
      <c r="S710" s="52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</row>
    <row r="711" spans="2:31" ht="24.75" customHeight="1">
      <c r="B711" s="40"/>
      <c r="C711" s="40"/>
      <c r="D711" s="40"/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52"/>
      <c r="Q711" s="41"/>
      <c r="R711" s="41"/>
      <c r="S711" s="52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</row>
    <row r="712" spans="2:31" ht="24.75" customHeight="1">
      <c r="B712" s="40"/>
      <c r="C712" s="40"/>
      <c r="D712" s="40"/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52"/>
      <c r="Q712" s="41"/>
      <c r="R712" s="41"/>
      <c r="S712" s="52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</row>
    <row r="713" spans="2:31" ht="24.75" customHeight="1">
      <c r="B713" s="40"/>
      <c r="C713" s="40"/>
      <c r="D713" s="40"/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52"/>
      <c r="Q713" s="41"/>
      <c r="R713" s="41"/>
      <c r="S713" s="52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  <row r="714" spans="2:31" ht="24.75" customHeight="1">
      <c r="B714" s="40"/>
      <c r="C714" s="40"/>
      <c r="D714" s="40"/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52"/>
      <c r="Q714" s="41"/>
      <c r="R714" s="41"/>
      <c r="S714" s="52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</row>
    <row r="715" spans="2:31" ht="24.75" customHeight="1">
      <c r="B715" s="40"/>
      <c r="C715" s="40"/>
      <c r="D715" s="40"/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52"/>
      <c r="Q715" s="41"/>
      <c r="R715" s="41"/>
      <c r="S715" s="52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</row>
    <row r="716" spans="2:31" ht="24.75" customHeight="1">
      <c r="B716" s="40"/>
      <c r="C716" s="40"/>
      <c r="D716" s="40"/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52"/>
      <c r="Q716" s="41"/>
      <c r="R716" s="41"/>
      <c r="S716" s="52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</row>
    <row r="717" spans="2:31" ht="24.75" customHeight="1">
      <c r="B717" s="40"/>
      <c r="C717" s="40"/>
      <c r="D717" s="40"/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52"/>
      <c r="Q717" s="41"/>
      <c r="R717" s="41"/>
      <c r="S717" s="52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</row>
    <row r="718" spans="2:31" ht="24.75" customHeight="1">
      <c r="B718" s="40"/>
      <c r="C718" s="40"/>
      <c r="D718" s="40"/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52"/>
      <c r="Q718" s="41"/>
      <c r="R718" s="41"/>
      <c r="S718" s="52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</row>
    <row r="719" spans="2:31" ht="24.75" customHeight="1">
      <c r="B719" s="40"/>
      <c r="C719" s="40"/>
      <c r="D719" s="40"/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52"/>
      <c r="Q719" s="41"/>
      <c r="R719" s="41"/>
      <c r="S719" s="52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</row>
    <row r="720" spans="2:31" ht="24.75" customHeight="1">
      <c r="B720" s="40"/>
      <c r="C720" s="40"/>
      <c r="D720" s="40"/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52"/>
      <c r="Q720" s="41"/>
      <c r="R720" s="41"/>
      <c r="S720" s="52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2:31" ht="24.75" customHeight="1">
      <c r="B721" s="40"/>
      <c r="C721" s="40"/>
      <c r="D721" s="40"/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52"/>
      <c r="Q721" s="41"/>
      <c r="R721" s="41"/>
      <c r="S721" s="52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  <row r="722" spans="2:31" ht="24.75" customHeight="1">
      <c r="B722" s="40"/>
      <c r="C722" s="40"/>
      <c r="D722" s="40"/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52"/>
      <c r="Q722" s="41"/>
      <c r="R722" s="41"/>
      <c r="S722" s="52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</row>
    <row r="723" spans="2:31" ht="24.75" customHeight="1">
      <c r="B723" s="40"/>
      <c r="C723" s="40"/>
      <c r="D723" s="40"/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52"/>
      <c r="Q723" s="41"/>
      <c r="R723" s="41"/>
      <c r="S723" s="52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</row>
    <row r="724" spans="2:31" ht="24.75" customHeight="1">
      <c r="B724" s="40"/>
      <c r="C724" s="40"/>
      <c r="D724" s="40"/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52"/>
      <c r="Q724" s="41"/>
      <c r="R724" s="41"/>
      <c r="S724" s="52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</row>
    <row r="725" spans="2:31" ht="24.75" customHeight="1">
      <c r="B725" s="40"/>
      <c r="C725" s="40"/>
      <c r="D725" s="40"/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52"/>
      <c r="Q725" s="41"/>
      <c r="R725" s="41"/>
      <c r="S725" s="52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</row>
    <row r="726" spans="2:31" ht="24.75" customHeight="1">
      <c r="B726" s="40"/>
      <c r="C726" s="40"/>
      <c r="D726" s="40"/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52"/>
      <c r="Q726" s="41"/>
      <c r="R726" s="41"/>
      <c r="S726" s="52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</row>
    <row r="727" spans="2:31" ht="24.75" customHeight="1">
      <c r="B727" s="40"/>
      <c r="C727" s="40"/>
      <c r="D727" s="40"/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52"/>
      <c r="Q727" s="41"/>
      <c r="R727" s="41"/>
      <c r="S727" s="52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</row>
    <row r="728" spans="2:31" ht="24.75" customHeight="1">
      <c r="B728" s="40"/>
      <c r="C728" s="40"/>
      <c r="D728" s="40"/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52"/>
      <c r="Q728" s="41"/>
      <c r="R728" s="41"/>
      <c r="S728" s="52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</row>
    <row r="729" spans="2:31" ht="24.75" customHeight="1">
      <c r="B729" s="40"/>
      <c r="C729" s="40"/>
      <c r="D729" s="40"/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52"/>
      <c r="Q729" s="41"/>
      <c r="R729" s="41"/>
      <c r="S729" s="52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</row>
    <row r="730" spans="2:31" ht="24.75" customHeight="1">
      <c r="B730" s="40"/>
      <c r="C730" s="40"/>
      <c r="D730" s="40"/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52"/>
      <c r="Q730" s="41"/>
      <c r="R730" s="41"/>
      <c r="S730" s="52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</row>
    <row r="731" spans="2:31" ht="24.75" customHeight="1">
      <c r="B731" s="40"/>
      <c r="C731" s="40"/>
      <c r="D731" s="40"/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52"/>
      <c r="Q731" s="41"/>
      <c r="R731" s="41"/>
      <c r="S731" s="52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</row>
    <row r="732" spans="2:31" ht="24.75" customHeight="1">
      <c r="B732" s="40"/>
      <c r="C732" s="40"/>
      <c r="D732" s="40"/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52"/>
      <c r="Q732" s="41"/>
      <c r="R732" s="41"/>
      <c r="S732" s="52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</row>
    <row r="733" spans="2:31" ht="24.75" customHeight="1">
      <c r="B733" s="40"/>
      <c r="C733" s="40"/>
      <c r="D733" s="40"/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52"/>
      <c r="Q733" s="41"/>
      <c r="R733" s="41"/>
      <c r="S733" s="52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  <row r="734" spans="2:31" ht="24.75" customHeight="1">
      <c r="B734" s="40"/>
      <c r="C734" s="40"/>
      <c r="D734" s="40"/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52"/>
      <c r="Q734" s="41"/>
      <c r="R734" s="41"/>
      <c r="S734" s="52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</row>
    <row r="735" spans="2:31" ht="24.75" customHeight="1">
      <c r="B735" s="40"/>
      <c r="C735" s="40"/>
      <c r="D735" s="40"/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52"/>
      <c r="Q735" s="41"/>
      <c r="R735" s="41"/>
      <c r="S735" s="52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</row>
    <row r="736" spans="2:31" ht="24.75" customHeight="1">
      <c r="B736" s="40"/>
      <c r="C736" s="40"/>
      <c r="D736" s="40"/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52"/>
      <c r="Q736" s="41"/>
      <c r="R736" s="41"/>
      <c r="S736" s="52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</row>
    <row r="737" spans="2:31" ht="24.75" customHeight="1">
      <c r="B737" s="40"/>
      <c r="C737" s="40"/>
      <c r="D737" s="40"/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52"/>
      <c r="Q737" s="41"/>
      <c r="R737" s="41"/>
      <c r="S737" s="52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</row>
    <row r="738" spans="2:31" ht="24.75" customHeight="1">
      <c r="B738" s="40"/>
      <c r="C738" s="40"/>
      <c r="D738" s="40"/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52"/>
      <c r="Q738" s="41"/>
      <c r="R738" s="41"/>
      <c r="S738" s="52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</row>
    <row r="739" spans="2:31" ht="24.75" customHeight="1">
      <c r="B739" s="40"/>
      <c r="C739" s="40"/>
      <c r="D739" s="40"/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52"/>
      <c r="Q739" s="41"/>
      <c r="R739" s="41"/>
      <c r="S739" s="52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2:31" ht="24.75" customHeight="1">
      <c r="B740" s="40"/>
      <c r="C740" s="40"/>
      <c r="D740" s="40"/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52"/>
      <c r="Q740" s="41"/>
      <c r="R740" s="41"/>
      <c r="S740" s="52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</row>
    <row r="741" spans="2:31" ht="24.75" customHeight="1">
      <c r="B741" s="40"/>
      <c r="C741" s="40"/>
      <c r="D741" s="40"/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52"/>
      <c r="Q741" s="41"/>
      <c r="R741" s="41"/>
      <c r="S741" s="52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</row>
    <row r="742" spans="2:31" ht="24.75" customHeight="1">
      <c r="B742" s="40"/>
      <c r="C742" s="40"/>
      <c r="D742" s="40"/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52"/>
      <c r="Q742" s="41"/>
      <c r="R742" s="41"/>
      <c r="S742" s="52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</row>
    <row r="743" spans="2:31" ht="24.75" customHeight="1">
      <c r="B743" s="40"/>
      <c r="C743" s="40"/>
      <c r="D743" s="40"/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52"/>
      <c r="Q743" s="41"/>
      <c r="R743" s="41"/>
      <c r="S743" s="52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</row>
    <row r="744" spans="2:31" ht="24.75" customHeight="1">
      <c r="B744" s="40"/>
      <c r="C744" s="40"/>
      <c r="D744" s="40"/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52"/>
      <c r="Q744" s="41"/>
      <c r="R744" s="41"/>
      <c r="S744" s="52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</row>
    <row r="745" spans="2:31" ht="24.75" customHeight="1">
      <c r="B745" s="40"/>
      <c r="C745" s="40"/>
      <c r="D745" s="40"/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52"/>
      <c r="Q745" s="41"/>
      <c r="R745" s="41"/>
      <c r="S745" s="52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</row>
    <row r="746" spans="2:31" ht="24.75" customHeight="1">
      <c r="B746" s="40"/>
      <c r="C746" s="40"/>
      <c r="D746" s="40"/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52"/>
      <c r="Q746" s="41"/>
      <c r="R746" s="41"/>
      <c r="S746" s="52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</row>
    <row r="747" spans="2:31" ht="24.75" customHeight="1">
      <c r="B747" s="40"/>
      <c r="C747" s="40"/>
      <c r="D747" s="40"/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52"/>
      <c r="Q747" s="41"/>
      <c r="R747" s="41"/>
      <c r="S747" s="52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</row>
    <row r="748" spans="2:31" ht="24.75" customHeight="1">
      <c r="B748" s="40"/>
      <c r="C748" s="40"/>
      <c r="D748" s="40"/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52"/>
      <c r="Q748" s="41"/>
      <c r="R748" s="41"/>
      <c r="S748" s="52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  <row r="749" spans="2:31" ht="24.75" customHeight="1">
      <c r="B749" s="40"/>
      <c r="C749" s="40"/>
      <c r="D749" s="40"/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52"/>
      <c r="Q749" s="41"/>
      <c r="R749" s="41"/>
      <c r="S749" s="52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</row>
    <row r="750" spans="2:31" ht="24.75" customHeight="1">
      <c r="B750" s="40"/>
      <c r="C750" s="40"/>
      <c r="D750" s="40"/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52"/>
      <c r="Q750" s="41"/>
      <c r="R750" s="41"/>
      <c r="S750" s="52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</row>
    <row r="751" spans="2:31" ht="24.75" customHeight="1">
      <c r="B751" s="40"/>
      <c r="C751" s="40"/>
      <c r="D751" s="40"/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52"/>
      <c r="Q751" s="41"/>
      <c r="R751" s="41"/>
      <c r="S751" s="52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</row>
    <row r="752" spans="2:31" ht="24.75" customHeight="1">
      <c r="B752" s="40"/>
      <c r="C752" s="40"/>
      <c r="D752" s="40"/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52"/>
      <c r="Q752" s="41"/>
      <c r="R752" s="41"/>
      <c r="S752" s="52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  <row r="753" spans="2:31" ht="24.75" customHeight="1">
      <c r="B753" s="40"/>
      <c r="C753" s="40"/>
      <c r="D753" s="40"/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52"/>
      <c r="Q753" s="41"/>
      <c r="R753" s="41"/>
      <c r="S753" s="52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</row>
    <row r="754" spans="2:31" ht="24.75" customHeight="1">
      <c r="B754" s="40"/>
      <c r="C754" s="40"/>
      <c r="D754" s="40"/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52"/>
      <c r="Q754" s="41"/>
      <c r="R754" s="41"/>
      <c r="S754" s="52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  <row r="755" spans="2:31" ht="24.75" customHeight="1">
      <c r="B755" s="40"/>
      <c r="C755" s="40"/>
      <c r="D755" s="40"/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52"/>
      <c r="Q755" s="41"/>
      <c r="R755" s="41"/>
      <c r="S755" s="52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</row>
    <row r="756" spans="2:31" ht="24.75" customHeight="1">
      <c r="B756" s="40"/>
      <c r="C756" s="40"/>
      <c r="D756" s="40"/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52"/>
      <c r="Q756" s="41"/>
      <c r="R756" s="41"/>
      <c r="S756" s="52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</row>
    <row r="757" spans="2:31" ht="24.75" customHeight="1">
      <c r="B757" s="40"/>
      <c r="C757" s="40"/>
      <c r="D757" s="40"/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52"/>
      <c r="Q757" s="41"/>
      <c r="R757" s="41"/>
      <c r="S757" s="52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</row>
    <row r="758" spans="2:31" ht="24.75" customHeight="1">
      <c r="B758" s="40"/>
      <c r="C758" s="40"/>
      <c r="D758" s="40"/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52"/>
      <c r="Q758" s="41"/>
      <c r="R758" s="41"/>
      <c r="S758" s="52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2:31" ht="24.75" customHeight="1">
      <c r="B759" s="40"/>
      <c r="C759" s="40"/>
      <c r="D759" s="40"/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52"/>
      <c r="Q759" s="41"/>
      <c r="R759" s="41"/>
      <c r="S759" s="52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  <row r="760" spans="2:31" ht="24.75" customHeight="1">
      <c r="B760" s="40"/>
      <c r="C760" s="40"/>
      <c r="D760" s="40"/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52"/>
      <c r="Q760" s="41"/>
      <c r="R760" s="41"/>
      <c r="S760" s="52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</row>
    <row r="761" spans="2:31" ht="24.75" customHeight="1">
      <c r="B761" s="40"/>
      <c r="C761" s="40"/>
      <c r="D761" s="40"/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52"/>
      <c r="Q761" s="41"/>
      <c r="R761" s="41"/>
      <c r="S761" s="52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</row>
    <row r="762" spans="2:31" ht="24.75" customHeight="1">
      <c r="B762" s="40"/>
      <c r="C762" s="40"/>
      <c r="D762" s="40"/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52"/>
      <c r="Q762" s="41"/>
      <c r="R762" s="41"/>
      <c r="S762" s="52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</row>
    <row r="763" spans="2:31" ht="24.75" customHeight="1">
      <c r="B763" s="40"/>
      <c r="C763" s="40"/>
      <c r="D763" s="40"/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52"/>
      <c r="Q763" s="41"/>
      <c r="R763" s="41"/>
      <c r="S763" s="52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</row>
    <row r="764" spans="2:31" ht="24.75" customHeight="1">
      <c r="B764" s="40"/>
      <c r="C764" s="40"/>
      <c r="D764" s="40"/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52"/>
      <c r="Q764" s="41"/>
      <c r="R764" s="41"/>
      <c r="S764" s="52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</row>
    <row r="765" spans="2:31" ht="24.75" customHeight="1">
      <c r="B765" s="40"/>
      <c r="C765" s="40"/>
      <c r="D765" s="40"/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52"/>
      <c r="Q765" s="41"/>
      <c r="R765" s="41"/>
      <c r="S765" s="52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</row>
    <row r="766" spans="2:31" ht="24.75" customHeight="1">
      <c r="B766" s="40"/>
      <c r="C766" s="40"/>
      <c r="D766" s="40"/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52"/>
      <c r="Q766" s="41"/>
      <c r="R766" s="41"/>
      <c r="S766" s="52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</row>
    <row r="767" spans="2:31" ht="24.75" customHeight="1">
      <c r="B767" s="40"/>
      <c r="C767" s="40"/>
      <c r="D767" s="40"/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52"/>
      <c r="Q767" s="41"/>
      <c r="R767" s="41"/>
      <c r="S767" s="52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</row>
    <row r="768" spans="2:31" ht="24.75" customHeight="1">
      <c r="B768" s="40"/>
      <c r="C768" s="40"/>
      <c r="D768" s="40"/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52"/>
      <c r="Q768" s="41"/>
      <c r="R768" s="41"/>
      <c r="S768" s="52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</row>
    <row r="769" spans="2:31" ht="24.75" customHeight="1">
      <c r="B769" s="40"/>
      <c r="C769" s="40"/>
      <c r="D769" s="40"/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52"/>
      <c r="Q769" s="41"/>
      <c r="R769" s="41"/>
      <c r="S769" s="52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</row>
    <row r="770" spans="2:31" ht="24.75" customHeight="1">
      <c r="B770" s="40"/>
      <c r="C770" s="40"/>
      <c r="D770" s="40"/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52"/>
      <c r="Q770" s="41"/>
      <c r="R770" s="41"/>
      <c r="S770" s="52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</row>
    <row r="771" spans="2:31" ht="24.75" customHeight="1">
      <c r="B771" s="40"/>
      <c r="C771" s="40"/>
      <c r="D771" s="40"/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52"/>
      <c r="Q771" s="41"/>
      <c r="R771" s="41"/>
      <c r="S771" s="52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</row>
    <row r="772" spans="2:31" ht="24.75" customHeight="1">
      <c r="B772" s="40"/>
      <c r="C772" s="40"/>
      <c r="D772" s="40"/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52"/>
      <c r="Q772" s="41"/>
      <c r="R772" s="41"/>
      <c r="S772" s="52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</row>
    <row r="773" spans="2:31" ht="24.75" customHeight="1">
      <c r="B773" s="40"/>
      <c r="C773" s="40"/>
      <c r="D773" s="40"/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52"/>
      <c r="Q773" s="41"/>
      <c r="R773" s="41"/>
      <c r="S773" s="52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</row>
    <row r="774" spans="2:31" ht="24.75" customHeight="1">
      <c r="B774" s="40"/>
      <c r="C774" s="40"/>
      <c r="D774" s="40"/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52"/>
      <c r="Q774" s="41"/>
      <c r="R774" s="41"/>
      <c r="S774" s="52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</row>
    <row r="775" spans="2:31" ht="24.75" customHeight="1">
      <c r="B775" s="40"/>
      <c r="C775" s="40"/>
      <c r="D775" s="40"/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52"/>
      <c r="Q775" s="41"/>
      <c r="R775" s="41"/>
      <c r="S775" s="52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</row>
    <row r="776" spans="2:31" ht="24.75" customHeight="1">
      <c r="B776" s="40"/>
      <c r="C776" s="40"/>
      <c r="D776" s="40"/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52"/>
      <c r="Q776" s="41"/>
      <c r="R776" s="41"/>
      <c r="S776" s="52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</row>
    <row r="777" spans="2:31" ht="24.75" customHeight="1">
      <c r="B777" s="40"/>
      <c r="C777" s="40"/>
      <c r="D777" s="40"/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52"/>
      <c r="Q777" s="41"/>
      <c r="R777" s="41"/>
      <c r="S777" s="52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</row>
    <row r="778" spans="2:31" ht="24.75" customHeight="1">
      <c r="B778" s="40"/>
      <c r="C778" s="40"/>
      <c r="D778" s="40"/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52"/>
      <c r="Q778" s="41"/>
      <c r="R778" s="41"/>
      <c r="S778" s="52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  <row r="779" spans="2:31" ht="24.75" customHeight="1">
      <c r="B779" s="40"/>
      <c r="C779" s="40"/>
      <c r="D779" s="40"/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52"/>
      <c r="Q779" s="41"/>
      <c r="R779" s="41"/>
      <c r="S779" s="52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</row>
    <row r="780" spans="2:31" ht="24.75" customHeight="1">
      <c r="B780" s="40"/>
      <c r="C780" s="40"/>
      <c r="D780" s="40"/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52"/>
      <c r="Q780" s="41"/>
      <c r="R780" s="41"/>
      <c r="S780" s="52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</row>
    <row r="781" spans="2:31" ht="24.75" customHeight="1">
      <c r="B781" s="40"/>
      <c r="C781" s="40"/>
      <c r="D781" s="40"/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52"/>
      <c r="Q781" s="41"/>
      <c r="R781" s="41"/>
      <c r="S781" s="52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</row>
    <row r="782" spans="2:31" ht="24.75" customHeight="1">
      <c r="B782" s="40"/>
      <c r="C782" s="40"/>
      <c r="D782" s="40"/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52"/>
      <c r="Q782" s="41"/>
      <c r="R782" s="41"/>
      <c r="S782" s="52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</row>
    <row r="783" spans="2:31" ht="24.75" customHeight="1">
      <c r="B783" s="40"/>
      <c r="C783" s="40"/>
      <c r="D783" s="40"/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52"/>
      <c r="Q783" s="41"/>
      <c r="R783" s="41"/>
      <c r="S783" s="52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  <row r="784" spans="2:31" ht="24.75" customHeight="1">
      <c r="B784" s="40"/>
      <c r="C784" s="40"/>
      <c r="D784" s="40"/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52"/>
      <c r="Q784" s="41"/>
      <c r="R784" s="41"/>
      <c r="S784" s="52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</row>
    <row r="785" spans="2:31" ht="24.75" customHeight="1">
      <c r="B785" s="40"/>
      <c r="C785" s="40"/>
      <c r="D785" s="40"/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52"/>
      <c r="Q785" s="41"/>
      <c r="R785" s="41"/>
      <c r="S785" s="52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</row>
    <row r="786" spans="2:31" ht="24.75" customHeight="1">
      <c r="B786" s="40"/>
      <c r="C786" s="40"/>
      <c r="D786" s="40"/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52"/>
      <c r="Q786" s="41"/>
      <c r="R786" s="41"/>
      <c r="S786" s="52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  <row r="787" spans="2:31" ht="24.75" customHeight="1">
      <c r="B787" s="40"/>
      <c r="C787" s="40"/>
      <c r="D787" s="40"/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52"/>
      <c r="Q787" s="41"/>
      <c r="R787" s="41"/>
      <c r="S787" s="52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</row>
    <row r="788" spans="2:31" ht="24.75" customHeight="1">
      <c r="B788" s="40"/>
      <c r="C788" s="40"/>
      <c r="D788" s="40"/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52"/>
      <c r="Q788" s="41"/>
      <c r="R788" s="41"/>
      <c r="S788" s="52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</row>
    <row r="789" spans="2:31" ht="24.75" customHeight="1">
      <c r="B789" s="40"/>
      <c r="C789" s="40"/>
      <c r="D789" s="40"/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52"/>
      <c r="Q789" s="41"/>
      <c r="R789" s="41"/>
      <c r="S789" s="52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</row>
    <row r="790" spans="2:31" ht="24.75" customHeight="1">
      <c r="B790" s="40"/>
      <c r="C790" s="40"/>
      <c r="D790" s="40"/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52"/>
      <c r="Q790" s="41"/>
      <c r="R790" s="41"/>
      <c r="S790" s="52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  <row r="791" spans="2:31" ht="24.75" customHeight="1">
      <c r="B791" s="40"/>
      <c r="C791" s="40"/>
      <c r="D791" s="40"/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52"/>
      <c r="Q791" s="41"/>
      <c r="R791" s="41"/>
      <c r="S791" s="52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</row>
    <row r="792" spans="2:31" ht="24.75" customHeight="1">
      <c r="B792" s="40"/>
      <c r="C792" s="40"/>
      <c r="D792" s="40"/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52"/>
      <c r="Q792" s="41"/>
      <c r="R792" s="41"/>
      <c r="S792" s="52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</row>
    <row r="793" spans="2:31" ht="24.75" customHeight="1">
      <c r="B793" s="40"/>
      <c r="C793" s="40"/>
      <c r="D793" s="40"/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52"/>
      <c r="Q793" s="41"/>
      <c r="R793" s="41"/>
      <c r="S793" s="52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</row>
    <row r="794" spans="2:31" ht="24.75" customHeight="1">
      <c r="B794" s="40"/>
      <c r="C794" s="40"/>
      <c r="D794" s="40"/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52"/>
      <c r="Q794" s="41"/>
      <c r="R794" s="41"/>
      <c r="S794" s="52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</row>
    <row r="795" spans="2:31" ht="24.75" customHeight="1">
      <c r="B795" s="40"/>
      <c r="C795" s="40"/>
      <c r="D795" s="40"/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52"/>
      <c r="Q795" s="41"/>
      <c r="R795" s="41"/>
      <c r="S795" s="52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</row>
    <row r="796" spans="2:31" ht="24.75" customHeight="1">
      <c r="B796" s="40"/>
      <c r="C796" s="40"/>
      <c r="D796" s="40"/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52"/>
      <c r="Q796" s="41"/>
      <c r="R796" s="41"/>
      <c r="S796" s="52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</row>
    <row r="797" spans="2:31" ht="24.75" customHeight="1">
      <c r="B797" s="40"/>
      <c r="C797" s="40"/>
      <c r="D797" s="40"/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52"/>
      <c r="Q797" s="41"/>
      <c r="R797" s="41"/>
      <c r="S797" s="52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</row>
    <row r="798" spans="2:31" ht="24.75" customHeight="1">
      <c r="B798" s="40"/>
      <c r="C798" s="40"/>
      <c r="D798" s="40"/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52"/>
      <c r="Q798" s="41"/>
      <c r="R798" s="41"/>
      <c r="S798" s="52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</row>
    <row r="799" spans="2:31" ht="24.75" customHeight="1">
      <c r="B799" s="40"/>
      <c r="C799" s="40"/>
      <c r="D799" s="40"/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52"/>
      <c r="Q799" s="41"/>
      <c r="R799" s="41"/>
      <c r="S799" s="52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</row>
    <row r="800" spans="2:31" ht="24.75" customHeight="1">
      <c r="B800" s="40"/>
      <c r="C800" s="40"/>
      <c r="D800" s="40"/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52"/>
      <c r="Q800" s="41"/>
      <c r="R800" s="41"/>
      <c r="S800" s="52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</row>
    <row r="801" spans="2:31" ht="24.75" customHeight="1">
      <c r="B801" s="40"/>
      <c r="C801" s="40"/>
      <c r="D801" s="40"/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52"/>
      <c r="Q801" s="41"/>
      <c r="R801" s="41"/>
      <c r="S801" s="52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</row>
    <row r="802" spans="2:31" ht="24.75" customHeight="1">
      <c r="B802" s="40"/>
      <c r="C802" s="40"/>
      <c r="D802" s="40"/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52"/>
      <c r="Q802" s="41"/>
      <c r="R802" s="41"/>
      <c r="S802" s="52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</row>
    <row r="803" spans="2:31" ht="24.75" customHeight="1">
      <c r="B803" s="40"/>
      <c r="C803" s="40"/>
      <c r="D803" s="40"/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52"/>
      <c r="Q803" s="41"/>
      <c r="R803" s="41"/>
      <c r="S803" s="52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</row>
    <row r="804" spans="2:31" ht="24.75" customHeight="1">
      <c r="B804" s="40"/>
      <c r="C804" s="40"/>
      <c r="D804" s="40"/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52"/>
      <c r="Q804" s="41"/>
      <c r="R804" s="41"/>
      <c r="S804" s="52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</row>
    <row r="805" spans="2:31" ht="24.75" customHeight="1">
      <c r="B805" s="40"/>
      <c r="C805" s="40"/>
      <c r="D805" s="40"/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52"/>
      <c r="Q805" s="41"/>
      <c r="R805" s="41"/>
      <c r="S805" s="52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</row>
    <row r="806" spans="2:31" ht="24.75" customHeight="1">
      <c r="B806" s="40"/>
      <c r="C806" s="40"/>
      <c r="D806" s="40"/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52"/>
      <c r="Q806" s="41"/>
      <c r="R806" s="41"/>
      <c r="S806" s="52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</row>
    <row r="807" spans="2:31" ht="24.75" customHeight="1">
      <c r="B807" s="40"/>
      <c r="C807" s="40"/>
      <c r="D807" s="40"/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52"/>
      <c r="Q807" s="41"/>
      <c r="R807" s="41"/>
      <c r="S807" s="52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  <row r="808" spans="2:31" ht="24.75" customHeight="1">
      <c r="B808" s="40"/>
      <c r="C808" s="40"/>
      <c r="D808" s="40"/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52"/>
      <c r="Q808" s="41"/>
      <c r="R808" s="41"/>
      <c r="S808" s="52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</row>
    <row r="809" spans="2:31" ht="24.75" customHeight="1">
      <c r="B809" s="40"/>
      <c r="C809" s="40"/>
      <c r="D809" s="40"/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52"/>
      <c r="Q809" s="41"/>
      <c r="R809" s="41"/>
      <c r="S809" s="52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  <row r="810" spans="2:31" ht="24.75" customHeight="1">
      <c r="B810" s="40"/>
      <c r="C810" s="40"/>
      <c r="D810" s="40"/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52"/>
      <c r="Q810" s="41"/>
      <c r="R810" s="41"/>
      <c r="S810" s="52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</row>
    <row r="811" spans="2:31" ht="24.75" customHeight="1">
      <c r="B811" s="40"/>
      <c r="C811" s="40"/>
      <c r="D811" s="40"/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52"/>
      <c r="Q811" s="41"/>
      <c r="R811" s="41"/>
      <c r="S811" s="52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</row>
    <row r="812" spans="2:31" ht="24.75" customHeight="1">
      <c r="B812" s="40"/>
      <c r="C812" s="40"/>
      <c r="D812" s="40"/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52"/>
      <c r="Q812" s="41"/>
      <c r="R812" s="41"/>
      <c r="S812" s="52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</row>
    <row r="813" spans="2:31" ht="24.75" customHeight="1">
      <c r="B813" s="40"/>
      <c r="C813" s="40"/>
      <c r="D813" s="40"/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52"/>
      <c r="Q813" s="41"/>
      <c r="R813" s="41"/>
      <c r="S813" s="52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</row>
    <row r="814" spans="2:31" ht="24.75" customHeight="1">
      <c r="B814" s="40"/>
      <c r="C814" s="40"/>
      <c r="D814" s="40"/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52"/>
      <c r="Q814" s="41"/>
      <c r="R814" s="41"/>
      <c r="S814" s="52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</row>
    <row r="815" spans="2:31" ht="24.75" customHeight="1">
      <c r="B815" s="40"/>
      <c r="C815" s="40"/>
      <c r="D815" s="40"/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52"/>
      <c r="Q815" s="41"/>
      <c r="R815" s="41"/>
      <c r="S815" s="52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  <row r="816" spans="2:31" ht="24.75" customHeight="1">
      <c r="B816" s="40"/>
      <c r="C816" s="40"/>
      <c r="D816" s="40"/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52"/>
      <c r="Q816" s="41"/>
      <c r="R816" s="41"/>
      <c r="S816" s="52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</row>
    <row r="817" spans="2:31" ht="24.75" customHeight="1">
      <c r="B817" s="40"/>
      <c r="C817" s="40"/>
      <c r="D817" s="40"/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52"/>
      <c r="Q817" s="41"/>
      <c r="R817" s="41"/>
      <c r="S817" s="52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</row>
    <row r="818" spans="2:31" ht="24.75" customHeight="1">
      <c r="B818" s="40"/>
      <c r="C818" s="40"/>
      <c r="D818" s="40"/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52"/>
      <c r="Q818" s="41"/>
      <c r="R818" s="41"/>
      <c r="S818" s="52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</row>
    <row r="819" spans="2:31" ht="24.75" customHeight="1">
      <c r="B819" s="40"/>
      <c r="C819" s="40"/>
      <c r="D819" s="40"/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52"/>
      <c r="Q819" s="41"/>
      <c r="R819" s="41"/>
      <c r="S819" s="52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</row>
    <row r="820" spans="2:31" ht="24.75" customHeight="1">
      <c r="B820" s="40"/>
      <c r="C820" s="40"/>
      <c r="D820" s="40"/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52"/>
      <c r="Q820" s="41"/>
      <c r="R820" s="41"/>
      <c r="S820" s="52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</row>
    <row r="821" spans="2:31" ht="24.75" customHeight="1">
      <c r="B821" s="40"/>
      <c r="C821" s="40"/>
      <c r="D821" s="40"/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52"/>
      <c r="Q821" s="41"/>
      <c r="R821" s="41"/>
      <c r="S821" s="52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</row>
    <row r="822" spans="2:31" ht="24.75" customHeight="1">
      <c r="B822" s="40"/>
      <c r="C822" s="40"/>
      <c r="D822" s="40"/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52"/>
      <c r="Q822" s="41"/>
      <c r="R822" s="41"/>
      <c r="S822" s="52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</row>
    <row r="823" spans="2:31" ht="24.75" customHeight="1">
      <c r="B823" s="40"/>
      <c r="C823" s="40"/>
      <c r="D823" s="40"/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52"/>
      <c r="Q823" s="41"/>
      <c r="R823" s="41"/>
      <c r="S823" s="52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  <row r="824" spans="2:31" ht="24.75" customHeight="1">
      <c r="B824" s="40"/>
      <c r="C824" s="40"/>
      <c r="D824" s="40"/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52"/>
      <c r="Q824" s="41"/>
      <c r="R824" s="41"/>
      <c r="S824" s="52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</row>
    <row r="825" spans="2:31" ht="24.75" customHeight="1">
      <c r="B825" s="40"/>
      <c r="C825" s="40"/>
      <c r="D825" s="40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52"/>
      <c r="Q825" s="41"/>
      <c r="R825" s="41"/>
      <c r="S825" s="52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</row>
    <row r="826" spans="2:31" ht="24.75" customHeight="1">
      <c r="B826" s="40"/>
      <c r="C826" s="40"/>
      <c r="D826" s="40"/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52"/>
      <c r="Q826" s="41"/>
      <c r="R826" s="41"/>
      <c r="S826" s="52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</row>
    <row r="827" spans="2:31" ht="24.75" customHeight="1">
      <c r="B827" s="40"/>
      <c r="C827" s="40"/>
      <c r="D827" s="40"/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52"/>
      <c r="Q827" s="41"/>
      <c r="R827" s="41"/>
      <c r="S827" s="52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  <row r="828" spans="2:31" ht="24.75" customHeight="1">
      <c r="B828" s="40"/>
      <c r="C828" s="40"/>
      <c r="D828" s="40"/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52"/>
      <c r="Q828" s="41"/>
      <c r="R828" s="41"/>
      <c r="S828" s="52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</row>
    <row r="829" spans="2:31" ht="24.75" customHeight="1">
      <c r="B829" s="40"/>
      <c r="C829" s="40"/>
      <c r="D829" s="40"/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52"/>
      <c r="Q829" s="41"/>
      <c r="R829" s="41"/>
      <c r="S829" s="52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</row>
    <row r="830" spans="2:31" ht="24.75" customHeight="1">
      <c r="B830" s="40"/>
      <c r="C830" s="40"/>
      <c r="D830" s="40"/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52"/>
      <c r="Q830" s="41"/>
      <c r="R830" s="41"/>
      <c r="S830" s="52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</row>
    <row r="831" spans="2:31" ht="24.75" customHeight="1">
      <c r="B831" s="40"/>
      <c r="C831" s="40"/>
      <c r="D831" s="40"/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52"/>
      <c r="Q831" s="41"/>
      <c r="R831" s="41"/>
      <c r="S831" s="52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  <row r="832" spans="2:31" ht="24.75" customHeight="1">
      <c r="B832" s="40"/>
      <c r="C832" s="40"/>
      <c r="D832" s="40"/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52"/>
      <c r="Q832" s="41"/>
      <c r="R832" s="41"/>
      <c r="S832" s="52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</row>
    <row r="833" spans="2:31" ht="24.75" customHeight="1">
      <c r="B833" s="40"/>
      <c r="C833" s="40"/>
      <c r="D833" s="40"/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52"/>
      <c r="Q833" s="41"/>
      <c r="R833" s="41"/>
      <c r="S833" s="52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</row>
    <row r="834" spans="2:31" ht="24.75" customHeight="1">
      <c r="B834" s="40"/>
      <c r="C834" s="40"/>
      <c r="D834" s="40"/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52"/>
      <c r="Q834" s="41"/>
      <c r="R834" s="41"/>
      <c r="S834" s="52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</row>
    <row r="835" spans="2:31" ht="24.75" customHeight="1">
      <c r="B835" s="40"/>
      <c r="C835" s="40"/>
      <c r="D835" s="40"/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52"/>
      <c r="Q835" s="41"/>
      <c r="R835" s="41"/>
      <c r="S835" s="52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</row>
    <row r="836" spans="2:31" ht="24.75" customHeight="1">
      <c r="B836" s="40"/>
      <c r="C836" s="40"/>
      <c r="D836" s="40"/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52"/>
      <c r="Q836" s="41"/>
      <c r="R836" s="41"/>
      <c r="S836" s="52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</row>
    <row r="837" spans="2:31" ht="24.75" customHeight="1">
      <c r="B837" s="40"/>
      <c r="C837" s="40"/>
      <c r="D837" s="40"/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52"/>
      <c r="Q837" s="41"/>
      <c r="R837" s="41"/>
      <c r="S837" s="52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</row>
    <row r="838" spans="2:31" ht="24.75" customHeight="1">
      <c r="B838" s="40"/>
      <c r="C838" s="40"/>
      <c r="D838" s="40"/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52"/>
      <c r="Q838" s="41"/>
      <c r="R838" s="41"/>
      <c r="S838" s="52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  <row r="839" spans="2:31" ht="24.75" customHeight="1">
      <c r="B839" s="40"/>
      <c r="C839" s="40"/>
      <c r="D839" s="40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52"/>
      <c r="Q839" s="41"/>
      <c r="R839" s="41"/>
      <c r="S839" s="52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  <row r="840" spans="2:31" ht="24.75" customHeight="1">
      <c r="B840" s="40"/>
      <c r="C840" s="40"/>
      <c r="D840" s="40"/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52"/>
      <c r="Q840" s="41"/>
      <c r="R840" s="41"/>
      <c r="S840" s="52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</row>
    <row r="841" spans="2:31" ht="24.75" customHeight="1">
      <c r="B841" s="40"/>
      <c r="C841" s="40"/>
      <c r="D841" s="40"/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52"/>
      <c r="Q841" s="41"/>
      <c r="R841" s="41"/>
      <c r="S841" s="52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</row>
    <row r="842" spans="2:31" ht="24.75" customHeight="1">
      <c r="B842" s="40"/>
      <c r="C842" s="40"/>
      <c r="D842" s="40"/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52"/>
      <c r="Q842" s="41"/>
      <c r="R842" s="41"/>
      <c r="S842" s="52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</row>
    <row r="843" spans="2:31" ht="24.75" customHeight="1">
      <c r="B843" s="40"/>
      <c r="C843" s="40"/>
      <c r="D843" s="40"/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52"/>
      <c r="Q843" s="41"/>
      <c r="R843" s="41"/>
      <c r="S843" s="52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</row>
    <row r="844" spans="2:31" ht="24.75" customHeight="1">
      <c r="B844" s="40"/>
      <c r="C844" s="40"/>
      <c r="D844" s="40"/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52"/>
      <c r="Q844" s="41"/>
      <c r="R844" s="41"/>
      <c r="S844" s="52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  <row r="845" spans="2:31" ht="24.75" customHeight="1">
      <c r="B845" s="40"/>
      <c r="C845" s="40"/>
      <c r="D845" s="40"/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52"/>
      <c r="Q845" s="41"/>
      <c r="R845" s="41"/>
      <c r="S845" s="52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</row>
    <row r="846" spans="2:31" ht="24.75" customHeight="1">
      <c r="B846" s="40"/>
      <c r="C846" s="40"/>
      <c r="D846" s="40"/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52"/>
      <c r="Q846" s="41"/>
      <c r="R846" s="41"/>
      <c r="S846" s="52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  <row r="847" spans="2:31" ht="24.75" customHeight="1">
      <c r="B847" s="40"/>
      <c r="C847" s="40"/>
      <c r="D847" s="40"/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52"/>
      <c r="Q847" s="41"/>
      <c r="R847" s="41"/>
      <c r="S847" s="52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</row>
    <row r="848" spans="2:31" ht="24.75" customHeight="1">
      <c r="B848" s="40"/>
      <c r="C848" s="40"/>
      <c r="D848" s="40"/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52"/>
      <c r="Q848" s="41"/>
      <c r="R848" s="41"/>
      <c r="S848" s="52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</row>
    <row r="849" spans="2:31" ht="24.75" customHeight="1">
      <c r="B849" s="40"/>
      <c r="C849" s="40"/>
      <c r="D849" s="40"/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52"/>
      <c r="Q849" s="41"/>
      <c r="R849" s="41"/>
      <c r="S849" s="52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</row>
    <row r="850" spans="2:31" ht="24.75" customHeight="1">
      <c r="B850" s="40"/>
      <c r="C850" s="40"/>
      <c r="D850" s="40"/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52"/>
      <c r="Q850" s="41"/>
      <c r="R850" s="41"/>
      <c r="S850" s="52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</row>
    <row r="851" spans="2:31" ht="24.75" customHeight="1">
      <c r="B851" s="40"/>
      <c r="C851" s="40"/>
      <c r="D851" s="40"/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52"/>
      <c r="Q851" s="41"/>
      <c r="R851" s="41"/>
      <c r="S851" s="52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</row>
    <row r="852" spans="2:31" ht="24.75" customHeight="1">
      <c r="B852" s="40"/>
      <c r="C852" s="40"/>
      <c r="D852" s="40"/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52"/>
      <c r="Q852" s="41"/>
      <c r="R852" s="41"/>
      <c r="S852" s="52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</row>
    <row r="853" spans="2:31" ht="24.75" customHeight="1">
      <c r="B853" s="40"/>
      <c r="C853" s="40"/>
      <c r="D853" s="40"/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52"/>
      <c r="Q853" s="41"/>
      <c r="R853" s="41"/>
      <c r="S853" s="52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</row>
    <row r="854" spans="2:31" ht="24.75" customHeight="1">
      <c r="B854" s="40"/>
      <c r="C854" s="40"/>
      <c r="D854" s="40"/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52"/>
      <c r="Q854" s="41"/>
      <c r="R854" s="41"/>
      <c r="S854" s="52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</row>
    <row r="855" spans="2:31" ht="24.75" customHeight="1">
      <c r="B855" s="40"/>
      <c r="C855" s="40"/>
      <c r="D855" s="40"/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52"/>
      <c r="Q855" s="41"/>
      <c r="R855" s="41"/>
      <c r="S855" s="52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</row>
    <row r="856" spans="2:31" ht="24.75" customHeight="1">
      <c r="B856" s="40"/>
      <c r="C856" s="40"/>
      <c r="D856" s="40"/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52"/>
      <c r="Q856" s="41"/>
      <c r="R856" s="41"/>
      <c r="S856" s="52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</row>
    <row r="857" spans="2:31" ht="24.75" customHeight="1">
      <c r="B857" s="40"/>
      <c r="C857" s="40"/>
      <c r="D857" s="40"/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52"/>
      <c r="Q857" s="41"/>
      <c r="R857" s="41"/>
      <c r="S857" s="52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</row>
    <row r="858" spans="2:31" ht="24.75" customHeight="1">
      <c r="B858" s="40"/>
      <c r="C858" s="40"/>
      <c r="D858" s="40"/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52"/>
      <c r="Q858" s="41"/>
      <c r="R858" s="41"/>
      <c r="S858" s="52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  <row r="859" spans="2:31" ht="24.75" customHeight="1">
      <c r="B859" s="40"/>
      <c r="C859" s="40"/>
      <c r="D859" s="40"/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52"/>
      <c r="Q859" s="41"/>
      <c r="R859" s="41"/>
      <c r="S859" s="52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</row>
    <row r="860" spans="2:31" ht="24.75" customHeight="1">
      <c r="B860" s="40"/>
      <c r="C860" s="40"/>
      <c r="D860" s="40"/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52"/>
      <c r="Q860" s="41"/>
      <c r="R860" s="41"/>
      <c r="S860" s="52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</row>
    <row r="861" spans="2:31" ht="24.75" customHeight="1">
      <c r="B861" s="40"/>
      <c r="C861" s="40"/>
      <c r="D861" s="40"/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52"/>
      <c r="Q861" s="41"/>
      <c r="R861" s="41"/>
      <c r="S861" s="52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</row>
    <row r="862" spans="2:31" ht="24.75" customHeight="1">
      <c r="B862" s="40"/>
      <c r="C862" s="40"/>
      <c r="D862" s="40"/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52"/>
      <c r="Q862" s="41"/>
      <c r="R862" s="41"/>
      <c r="S862" s="52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  <row r="863" spans="2:31" ht="24.75" customHeight="1">
      <c r="B863" s="40"/>
      <c r="C863" s="40"/>
      <c r="D863" s="40"/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52"/>
      <c r="Q863" s="41"/>
      <c r="R863" s="41"/>
      <c r="S863" s="52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</row>
    <row r="864" spans="2:31" ht="24.75" customHeight="1">
      <c r="B864" s="40"/>
      <c r="C864" s="40"/>
      <c r="D864" s="40"/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52"/>
      <c r="Q864" s="41"/>
      <c r="R864" s="41"/>
      <c r="S864" s="52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</row>
    <row r="865" spans="2:31" ht="24.75" customHeight="1">
      <c r="B865" s="40"/>
      <c r="C865" s="40"/>
      <c r="D865" s="40"/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52"/>
      <c r="Q865" s="41"/>
      <c r="R865" s="41"/>
      <c r="S865" s="52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</row>
    <row r="866" spans="2:31" ht="24.75" customHeight="1">
      <c r="B866" s="40"/>
      <c r="C866" s="40"/>
      <c r="D866" s="40"/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52"/>
      <c r="Q866" s="41"/>
      <c r="R866" s="41"/>
      <c r="S866" s="52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  <row r="867" spans="2:31" ht="24.75" customHeight="1">
      <c r="B867" s="40"/>
      <c r="C867" s="40"/>
      <c r="D867" s="40"/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52"/>
      <c r="Q867" s="41"/>
      <c r="R867" s="41"/>
      <c r="S867" s="52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</row>
    <row r="868" spans="2:31" ht="24.75" customHeight="1">
      <c r="B868" s="40"/>
      <c r="C868" s="40"/>
      <c r="D868" s="40"/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52"/>
      <c r="Q868" s="41"/>
      <c r="R868" s="41"/>
      <c r="S868" s="52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</row>
    <row r="869" spans="2:31" ht="24.75" customHeight="1">
      <c r="B869" s="40"/>
      <c r="C869" s="40"/>
      <c r="D869" s="40"/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52"/>
      <c r="Q869" s="41"/>
      <c r="R869" s="41"/>
      <c r="S869" s="52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</row>
    <row r="870" spans="2:31" ht="24.75" customHeight="1">
      <c r="B870" s="40"/>
      <c r="C870" s="40"/>
      <c r="D870" s="40"/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52"/>
      <c r="Q870" s="41"/>
      <c r="R870" s="41"/>
      <c r="S870" s="52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</row>
    <row r="871" spans="2:31" ht="24.75" customHeight="1">
      <c r="B871" s="40"/>
      <c r="C871" s="40"/>
      <c r="D871" s="40"/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52"/>
      <c r="Q871" s="41"/>
      <c r="R871" s="41"/>
      <c r="S871" s="52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</row>
    <row r="872" spans="2:31" ht="24.75" customHeight="1">
      <c r="B872" s="40"/>
      <c r="C872" s="40"/>
      <c r="D872" s="40"/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52"/>
      <c r="Q872" s="41"/>
      <c r="R872" s="41"/>
      <c r="S872" s="52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</row>
    <row r="873" spans="2:31" ht="24.75" customHeight="1">
      <c r="B873" s="40"/>
      <c r="C873" s="40"/>
      <c r="D873" s="40"/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52"/>
      <c r="Q873" s="41"/>
      <c r="R873" s="41"/>
      <c r="S873" s="52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</row>
    <row r="874" spans="2:31" ht="24.75" customHeight="1">
      <c r="B874" s="40"/>
      <c r="C874" s="40"/>
      <c r="D874" s="40"/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52"/>
      <c r="Q874" s="41"/>
      <c r="R874" s="41"/>
      <c r="S874" s="52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</row>
    <row r="875" spans="2:31" ht="24.75" customHeight="1">
      <c r="B875" s="40"/>
      <c r="C875" s="40"/>
      <c r="D875" s="40"/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52"/>
      <c r="Q875" s="41"/>
      <c r="R875" s="41"/>
      <c r="S875" s="52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</row>
    <row r="876" spans="2:31" ht="24.75" customHeight="1">
      <c r="B876" s="40"/>
      <c r="C876" s="40"/>
      <c r="D876" s="40"/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52"/>
      <c r="Q876" s="41"/>
      <c r="R876" s="41"/>
      <c r="S876" s="52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</row>
    <row r="877" spans="2:31" ht="24.75" customHeight="1">
      <c r="B877" s="40"/>
      <c r="C877" s="40"/>
      <c r="D877" s="40"/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52"/>
      <c r="Q877" s="41"/>
      <c r="R877" s="41"/>
      <c r="S877" s="52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  <row r="878" spans="2:31" ht="24.75" customHeight="1">
      <c r="B878" s="40"/>
      <c r="C878" s="40"/>
      <c r="D878" s="40"/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52"/>
      <c r="Q878" s="41"/>
      <c r="R878" s="41"/>
      <c r="S878" s="52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  <row r="879" spans="2:31" ht="24.75" customHeight="1">
      <c r="B879" s="40"/>
      <c r="C879" s="40"/>
      <c r="D879" s="40"/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52"/>
      <c r="Q879" s="41"/>
      <c r="R879" s="41"/>
      <c r="S879" s="52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</row>
    <row r="880" spans="2:31" ht="24.75" customHeight="1">
      <c r="B880" s="40"/>
      <c r="C880" s="40"/>
      <c r="D880" s="40"/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52"/>
      <c r="Q880" s="41"/>
      <c r="R880" s="41"/>
      <c r="S880" s="52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  <row r="881" spans="2:31" ht="24.75" customHeight="1">
      <c r="B881" s="40"/>
      <c r="C881" s="40"/>
      <c r="D881" s="40"/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52"/>
      <c r="Q881" s="41"/>
      <c r="R881" s="41"/>
      <c r="S881" s="52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</row>
    <row r="882" spans="2:31" ht="24.75" customHeight="1">
      <c r="B882" s="40"/>
      <c r="C882" s="40"/>
      <c r="D882" s="40"/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52"/>
      <c r="Q882" s="41"/>
      <c r="R882" s="41"/>
      <c r="S882" s="52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  <row r="883" spans="2:31" ht="24.75" customHeight="1">
      <c r="B883" s="40"/>
      <c r="C883" s="40"/>
      <c r="D883" s="40"/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52"/>
      <c r="Q883" s="41"/>
      <c r="R883" s="41"/>
      <c r="S883" s="52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</row>
    <row r="884" spans="2:31" ht="24.75" customHeight="1">
      <c r="B884" s="40"/>
      <c r="C884" s="40"/>
      <c r="D884" s="40"/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52"/>
      <c r="Q884" s="41"/>
      <c r="R884" s="41"/>
      <c r="S884" s="52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</row>
    <row r="885" spans="2:31" ht="24.75" customHeight="1">
      <c r="B885" s="40"/>
      <c r="C885" s="40"/>
      <c r="D885" s="40"/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52"/>
      <c r="Q885" s="41"/>
      <c r="R885" s="41"/>
      <c r="S885" s="52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</row>
    <row r="886" spans="2:31" ht="24.75" customHeight="1">
      <c r="B886" s="40"/>
      <c r="C886" s="40"/>
      <c r="D886" s="40"/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52"/>
      <c r="Q886" s="41"/>
      <c r="R886" s="41"/>
      <c r="S886" s="52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</row>
    <row r="887" spans="2:31" ht="24.75" customHeight="1">
      <c r="B887" s="40"/>
      <c r="C887" s="40"/>
      <c r="D887" s="40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52"/>
      <c r="Q887" s="41"/>
      <c r="R887" s="41"/>
      <c r="S887" s="52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</row>
    <row r="888" spans="2:31" ht="24.75" customHeight="1">
      <c r="B888" s="40"/>
      <c r="C888" s="40"/>
      <c r="D888" s="40"/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52"/>
      <c r="Q888" s="41"/>
      <c r="R888" s="41"/>
      <c r="S888" s="52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</row>
    <row r="889" spans="2:31" ht="24.75" customHeight="1">
      <c r="B889" s="40"/>
      <c r="C889" s="40"/>
      <c r="D889" s="40"/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52"/>
      <c r="Q889" s="41"/>
      <c r="R889" s="41"/>
      <c r="S889" s="52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</row>
    <row r="890" spans="2:31" ht="24.75" customHeight="1">
      <c r="B890" s="40"/>
      <c r="C890" s="40"/>
      <c r="D890" s="40"/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52"/>
      <c r="Q890" s="41"/>
      <c r="R890" s="41"/>
      <c r="S890" s="52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</row>
    <row r="891" spans="2:31" ht="24.75" customHeight="1">
      <c r="B891" s="40"/>
      <c r="C891" s="40"/>
      <c r="D891" s="40"/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52"/>
      <c r="Q891" s="41"/>
      <c r="R891" s="41"/>
      <c r="S891" s="52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</row>
    <row r="892" spans="2:31" ht="24.75" customHeight="1">
      <c r="B892" s="40"/>
      <c r="C892" s="40"/>
      <c r="D892" s="40"/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52"/>
      <c r="Q892" s="41"/>
      <c r="R892" s="41"/>
      <c r="S892" s="52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</row>
    <row r="893" spans="2:31" ht="24.75" customHeight="1">
      <c r="B893" s="40"/>
      <c r="C893" s="40"/>
      <c r="D893" s="40"/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52"/>
      <c r="Q893" s="41"/>
      <c r="R893" s="41"/>
      <c r="S893" s="52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</row>
    <row r="894" spans="2:31" ht="24.75" customHeight="1">
      <c r="B894" s="40"/>
      <c r="C894" s="40"/>
      <c r="D894" s="40"/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52"/>
      <c r="Q894" s="41"/>
      <c r="R894" s="41"/>
      <c r="S894" s="52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</row>
    <row r="895" spans="2:31" ht="24.75" customHeight="1">
      <c r="B895" s="40"/>
      <c r="C895" s="40"/>
      <c r="D895" s="40"/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52"/>
      <c r="Q895" s="41"/>
      <c r="R895" s="41"/>
      <c r="S895" s="52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</row>
    <row r="896" spans="2:31" ht="24.75" customHeight="1">
      <c r="B896" s="40"/>
      <c r="C896" s="40"/>
      <c r="D896" s="40"/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52"/>
      <c r="Q896" s="41"/>
      <c r="R896" s="41"/>
      <c r="S896" s="52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</row>
    <row r="897" spans="2:31" ht="24.75" customHeight="1">
      <c r="B897" s="40"/>
      <c r="C897" s="40"/>
      <c r="D897" s="40"/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52"/>
      <c r="Q897" s="41"/>
      <c r="R897" s="41"/>
      <c r="S897" s="52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</row>
    <row r="898" spans="2:31" ht="24.75" customHeight="1">
      <c r="B898" s="40"/>
      <c r="C898" s="40"/>
      <c r="D898" s="40"/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52"/>
      <c r="Q898" s="41"/>
      <c r="R898" s="41"/>
      <c r="S898" s="52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</row>
    <row r="899" spans="2:31" ht="24.75" customHeight="1">
      <c r="B899" s="40"/>
      <c r="C899" s="40"/>
      <c r="D899" s="40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52"/>
      <c r="Q899" s="41"/>
      <c r="R899" s="41"/>
      <c r="S899" s="52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</row>
    <row r="900" spans="2:31" ht="24.75" customHeight="1">
      <c r="B900" s="40"/>
      <c r="C900" s="40"/>
      <c r="D900" s="40"/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52"/>
      <c r="Q900" s="41"/>
      <c r="R900" s="41"/>
      <c r="S900" s="52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</row>
    <row r="901" spans="2:31" ht="24.75" customHeight="1">
      <c r="B901" s="40"/>
      <c r="C901" s="40"/>
      <c r="D901" s="40"/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52"/>
      <c r="Q901" s="41"/>
      <c r="R901" s="41"/>
      <c r="S901" s="52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</row>
    <row r="902" spans="2:31" ht="24.75" customHeight="1">
      <c r="B902" s="40"/>
      <c r="C902" s="40"/>
      <c r="D902" s="40"/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52"/>
      <c r="Q902" s="41"/>
      <c r="R902" s="41"/>
      <c r="S902" s="52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</row>
    <row r="903" spans="2:31" ht="24.75" customHeight="1">
      <c r="B903" s="40"/>
      <c r="C903" s="40"/>
      <c r="D903" s="40"/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52"/>
      <c r="Q903" s="41"/>
      <c r="R903" s="41"/>
      <c r="S903" s="52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</row>
    <row r="904" spans="2:31" ht="24.75" customHeight="1">
      <c r="B904" s="40"/>
      <c r="C904" s="40"/>
      <c r="D904" s="40"/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52"/>
      <c r="Q904" s="41"/>
      <c r="R904" s="41"/>
      <c r="S904" s="52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</row>
    <row r="905" spans="2:31" ht="24.75" customHeight="1">
      <c r="B905" s="40"/>
      <c r="C905" s="40"/>
      <c r="D905" s="40"/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52"/>
      <c r="Q905" s="41"/>
      <c r="R905" s="41"/>
      <c r="S905" s="52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</row>
    <row r="906" spans="2:31" ht="24.75" customHeight="1">
      <c r="B906" s="40"/>
      <c r="C906" s="40"/>
      <c r="D906" s="40"/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52"/>
      <c r="Q906" s="41"/>
      <c r="R906" s="41"/>
      <c r="S906" s="52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</row>
    <row r="907" spans="2:31" ht="24.75" customHeight="1">
      <c r="B907" s="40"/>
      <c r="C907" s="40"/>
      <c r="D907" s="40"/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52"/>
      <c r="Q907" s="41"/>
      <c r="R907" s="41"/>
      <c r="S907" s="52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  <row r="908" spans="2:31" ht="24.75" customHeight="1">
      <c r="B908" s="40"/>
      <c r="C908" s="40"/>
      <c r="D908" s="40"/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52"/>
      <c r="Q908" s="41"/>
      <c r="R908" s="41"/>
      <c r="S908" s="52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  <row r="909" spans="2:31" ht="24.75" customHeight="1">
      <c r="B909" s="40"/>
      <c r="C909" s="40"/>
      <c r="D909" s="40"/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52"/>
      <c r="Q909" s="41"/>
      <c r="R909" s="41"/>
      <c r="S909" s="52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</row>
    <row r="910" spans="2:31" ht="24.75" customHeight="1">
      <c r="B910" s="40"/>
      <c r="C910" s="40"/>
      <c r="D910" s="40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52"/>
      <c r="Q910" s="41"/>
      <c r="R910" s="41"/>
      <c r="S910" s="52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</row>
    <row r="911" spans="2:31" ht="24.75" customHeight="1">
      <c r="B911" s="40"/>
      <c r="C911" s="40"/>
      <c r="D911" s="40"/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52"/>
      <c r="Q911" s="41"/>
      <c r="R911" s="41"/>
      <c r="S911" s="52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</row>
    <row r="912" spans="2:31" ht="24.75" customHeight="1">
      <c r="B912" s="40"/>
      <c r="C912" s="40"/>
      <c r="D912" s="40"/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52"/>
      <c r="Q912" s="41"/>
      <c r="R912" s="41"/>
      <c r="S912" s="52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  <row r="913" spans="2:31" ht="24.75" customHeight="1">
      <c r="B913" s="40"/>
      <c r="C913" s="40"/>
      <c r="D913" s="40"/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52"/>
      <c r="Q913" s="41"/>
      <c r="R913" s="41"/>
      <c r="S913" s="52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</row>
    <row r="914" spans="2:31" ht="24.75" customHeight="1">
      <c r="B914" s="40"/>
      <c r="C914" s="40"/>
      <c r="D914" s="40"/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52"/>
      <c r="Q914" s="41"/>
      <c r="R914" s="41"/>
      <c r="S914" s="52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</row>
    <row r="915" spans="2:31" ht="24.75" customHeight="1">
      <c r="B915" s="40"/>
      <c r="C915" s="40"/>
      <c r="D915" s="40"/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52"/>
      <c r="Q915" s="41"/>
      <c r="R915" s="41"/>
      <c r="S915" s="52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</row>
    <row r="916" spans="2:31" ht="24.75" customHeight="1">
      <c r="B916" s="40"/>
      <c r="C916" s="40"/>
      <c r="D916" s="40"/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52"/>
      <c r="Q916" s="41"/>
      <c r="R916" s="41"/>
      <c r="S916" s="52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</row>
    <row r="917" spans="2:31" ht="24.75" customHeight="1">
      <c r="B917" s="40"/>
      <c r="C917" s="40"/>
      <c r="D917" s="40"/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52"/>
      <c r="Q917" s="41"/>
      <c r="R917" s="41"/>
      <c r="S917" s="52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</row>
    <row r="918" spans="2:31" ht="24.75" customHeight="1">
      <c r="B918" s="40"/>
      <c r="C918" s="40"/>
      <c r="D918" s="40"/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52"/>
      <c r="Q918" s="41"/>
      <c r="R918" s="41"/>
      <c r="S918" s="52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</row>
    <row r="919" spans="2:31" ht="24.75" customHeight="1">
      <c r="B919" s="40"/>
      <c r="C919" s="40"/>
      <c r="D919" s="40"/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52"/>
      <c r="Q919" s="41"/>
      <c r="R919" s="41"/>
      <c r="S919" s="52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</row>
    <row r="920" spans="2:31" ht="24.75" customHeight="1">
      <c r="B920" s="40"/>
      <c r="C920" s="40"/>
      <c r="D920" s="40"/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52"/>
      <c r="Q920" s="41"/>
      <c r="R920" s="41"/>
      <c r="S920" s="52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</row>
    <row r="921" spans="2:31" ht="24.75" customHeight="1">
      <c r="B921" s="40"/>
      <c r="C921" s="40"/>
      <c r="D921" s="40"/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52"/>
      <c r="Q921" s="41"/>
      <c r="R921" s="41"/>
      <c r="S921" s="52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</row>
    <row r="922" spans="2:31" ht="24.75" customHeight="1">
      <c r="B922" s="40"/>
      <c r="C922" s="40"/>
      <c r="D922" s="40"/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52"/>
      <c r="Q922" s="41"/>
      <c r="R922" s="41"/>
      <c r="S922" s="52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</row>
    <row r="923" spans="2:31" ht="24.75" customHeight="1">
      <c r="B923" s="40"/>
      <c r="C923" s="40"/>
      <c r="D923" s="40"/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52"/>
      <c r="Q923" s="41"/>
      <c r="R923" s="41"/>
      <c r="S923" s="52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  <row r="924" spans="2:31" ht="24.75" customHeight="1">
      <c r="B924" s="40"/>
      <c r="C924" s="40"/>
      <c r="D924" s="40"/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52"/>
      <c r="Q924" s="41"/>
      <c r="R924" s="41"/>
      <c r="S924" s="52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</row>
    <row r="925" spans="2:31" ht="24.75" customHeight="1">
      <c r="B925" s="40"/>
      <c r="C925" s="40"/>
      <c r="D925" s="40"/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52"/>
      <c r="Q925" s="41"/>
      <c r="R925" s="41"/>
      <c r="S925" s="52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</row>
    <row r="926" spans="2:31" ht="24.75" customHeight="1">
      <c r="B926" s="40"/>
      <c r="C926" s="40"/>
      <c r="D926" s="40"/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52"/>
      <c r="Q926" s="41"/>
      <c r="R926" s="41"/>
      <c r="S926" s="52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</row>
    <row r="927" spans="2:31" ht="24.75" customHeight="1">
      <c r="B927" s="40"/>
      <c r="C927" s="40"/>
      <c r="D927" s="40"/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52"/>
      <c r="Q927" s="41"/>
      <c r="R927" s="41"/>
      <c r="S927" s="52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</row>
    <row r="928" spans="2:31" ht="24.75" customHeight="1">
      <c r="B928" s="40"/>
      <c r="C928" s="40"/>
      <c r="D928" s="40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52"/>
      <c r="Q928" s="41"/>
      <c r="R928" s="41"/>
      <c r="S928" s="52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  <row r="929" spans="2:31" ht="24.75" customHeight="1">
      <c r="B929" s="40"/>
      <c r="C929" s="40"/>
      <c r="D929" s="40"/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52"/>
      <c r="Q929" s="41"/>
      <c r="R929" s="41"/>
      <c r="S929" s="52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</row>
    <row r="930" spans="2:31" ht="24.75" customHeight="1">
      <c r="B930" s="40"/>
      <c r="C930" s="40"/>
      <c r="D930" s="40"/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52"/>
      <c r="Q930" s="41"/>
      <c r="R930" s="41"/>
      <c r="S930" s="52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</row>
    <row r="931" spans="2:31" ht="24.75" customHeight="1">
      <c r="B931" s="40"/>
      <c r="C931" s="40"/>
      <c r="D931" s="40"/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52"/>
      <c r="Q931" s="41"/>
      <c r="R931" s="41"/>
      <c r="S931" s="52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</row>
    <row r="932" spans="2:31" ht="24.75" customHeight="1">
      <c r="B932" s="40"/>
      <c r="C932" s="40"/>
      <c r="D932" s="40"/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52"/>
      <c r="Q932" s="41"/>
      <c r="R932" s="41"/>
      <c r="S932" s="52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  <row r="933" spans="2:31" ht="24.75" customHeight="1">
      <c r="B933" s="40"/>
      <c r="C933" s="40"/>
      <c r="D933" s="40"/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52"/>
      <c r="Q933" s="41"/>
      <c r="R933" s="41"/>
      <c r="S933" s="52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</row>
    <row r="934" spans="2:31" ht="24.75" customHeight="1">
      <c r="B934" s="40"/>
      <c r="C934" s="40"/>
      <c r="D934" s="40"/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52"/>
      <c r="Q934" s="41"/>
      <c r="R934" s="41"/>
      <c r="S934" s="52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</row>
    <row r="935" spans="2:31" ht="24.75" customHeight="1">
      <c r="B935" s="40"/>
      <c r="C935" s="40"/>
      <c r="D935" s="40"/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52"/>
      <c r="Q935" s="41"/>
      <c r="R935" s="41"/>
      <c r="S935" s="52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  <row r="936" spans="2:31" ht="24.75" customHeight="1">
      <c r="B936" s="40"/>
      <c r="C936" s="40"/>
      <c r="D936" s="40"/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52"/>
      <c r="Q936" s="41"/>
      <c r="R936" s="41"/>
      <c r="S936" s="52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</row>
    <row r="937" spans="2:31" ht="24.75" customHeight="1">
      <c r="B937" s="40"/>
      <c r="C937" s="40"/>
      <c r="D937" s="40"/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52"/>
      <c r="Q937" s="41"/>
      <c r="R937" s="41"/>
      <c r="S937" s="52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</row>
    <row r="938" spans="2:31" ht="24.75" customHeight="1">
      <c r="B938" s="40"/>
      <c r="C938" s="40"/>
      <c r="D938" s="40"/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52"/>
      <c r="Q938" s="41"/>
      <c r="R938" s="41"/>
      <c r="S938" s="52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</row>
    <row r="939" spans="2:31" ht="24.75" customHeight="1">
      <c r="B939" s="40"/>
      <c r="C939" s="40"/>
      <c r="D939" s="40"/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52"/>
      <c r="Q939" s="41"/>
      <c r="R939" s="41"/>
      <c r="S939" s="52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</row>
    <row r="940" spans="2:31" ht="24.75" customHeight="1">
      <c r="B940" s="40"/>
      <c r="C940" s="40"/>
      <c r="D940" s="40"/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52"/>
      <c r="Q940" s="41"/>
      <c r="R940" s="41"/>
      <c r="S940" s="52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</row>
    <row r="941" spans="2:31" ht="24.75" customHeight="1">
      <c r="B941" s="40"/>
      <c r="C941" s="40"/>
      <c r="D941" s="40"/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52"/>
      <c r="Q941" s="41"/>
      <c r="R941" s="41"/>
      <c r="S941" s="52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  <row r="942" spans="2:31" ht="24.75" customHeight="1">
      <c r="B942" s="40"/>
      <c r="C942" s="40"/>
      <c r="D942" s="40"/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52"/>
      <c r="Q942" s="41"/>
      <c r="R942" s="41"/>
      <c r="S942" s="52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</row>
    <row r="943" spans="2:31" ht="24.75" customHeight="1">
      <c r="B943" s="40"/>
      <c r="C943" s="40"/>
      <c r="D943" s="40"/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52"/>
      <c r="Q943" s="41"/>
      <c r="R943" s="41"/>
      <c r="S943" s="52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</row>
    <row r="944" spans="2:31" ht="24.75" customHeight="1">
      <c r="B944" s="40"/>
      <c r="C944" s="40"/>
      <c r="D944" s="40"/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52"/>
      <c r="Q944" s="41"/>
      <c r="R944" s="41"/>
      <c r="S944" s="52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</row>
    <row r="945" spans="2:31" ht="24.75" customHeight="1">
      <c r="B945" s="40"/>
      <c r="C945" s="40"/>
      <c r="D945" s="40"/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52"/>
      <c r="Q945" s="41"/>
      <c r="R945" s="41"/>
      <c r="S945" s="52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  <row r="946" spans="2:31" ht="24.75" customHeight="1">
      <c r="B946" s="40"/>
      <c r="C946" s="40"/>
      <c r="D946" s="40"/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52"/>
      <c r="Q946" s="41"/>
      <c r="R946" s="41"/>
      <c r="S946" s="52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  <row r="947" spans="2:31" ht="24.75" customHeight="1">
      <c r="B947" s="40"/>
      <c r="C947" s="40"/>
      <c r="D947" s="40"/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52"/>
      <c r="Q947" s="41"/>
      <c r="R947" s="41"/>
      <c r="S947" s="52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</row>
    <row r="948" spans="2:31" ht="24.75" customHeight="1">
      <c r="B948" s="40"/>
      <c r="C948" s="40"/>
      <c r="D948" s="40"/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52"/>
      <c r="Q948" s="41"/>
      <c r="R948" s="41"/>
      <c r="S948" s="52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</row>
    <row r="949" spans="2:31" ht="24.75" customHeight="1">
      <c r="B949" s="40"/>
      <c r="C949" s="40"/>
      <c r="D949" s="40"/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52"/>
      <c r="Q949" s="41"/>
      <c r="R949" s="41"/>
      <c r="S949" s="52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</row>
    <row r="950" spans="2:31" ht="24.75" customHeight="1">
      <c r="B950" s="40"/>
      <c r="C950" s="40"/>
      <c r="D950" s="40"/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52"/>
      <c r="Q950" s="41"/>
      <c r="R950" s="41"/>
      <c r="S950" s="52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</row>
    <row r="951" spans="2:31" ht="24.75" customHeight="1">
      <c r="B951" s="40"/>
      <c r="C951" s="40"/>
      <c r="D951" s="40"/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52"/>
      <c r="Q951" s="41"/>
      <c r="R951" s="41"/>
      <c r="S951" s="52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</row>
    <row r="952" spans="2:31" ht="24.75" customHeight="1">
      <c r="B952" s="40"/>
      <c r="C952" s="40"/>
      <c r="D952" s="40"/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52"/>
      <c r="Q952" s="41"/>
      <c r="R952" s="41"/>
      <c r="S952" s="52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</row>
    <row r="953" spans="2:31" ht="24.75" customHeight="1">
      <c r="B953" s="40"/>
      <c r="C953" s="40"/>
      <c r="D953" s="40"/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52"/>
      <c r="Q953" s="41"/>
      <c r="R953" s="41"/>
      <c r="S953" s="52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</row>
    <row r="954" spans="2:31" ht="24.75" customHeight="1">
      <c r="B954" s="40"/>
      <c r="C954" s="40"/>
      <c r="D954" s="40"/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52"/>
      <c r="Q954" s="41"/>
      <c r="R954" s="41"/>
      <c r="S954" s="52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</row>
    <row r="955" spans="2:31" ht="24.75" customHeight="1">
      <c r="B955" s="40"/>
      <c r="C955" s="40"/>
      <c r="D955" s="40"/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52"/>
      <c r="Q955" s="41"/>
      <c r="R955" s="41"/>
      <c r="S955" s="52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</row>
    <row r="956" spans="2:31" ht="24.75" customHeight="1">
      <c r="B956" s="40"/>
      <c r="C956" s="40"/>
      <c r="D956" s="40"/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52"/>
      <c r="Q956" s="41"/>
      <c r="R956" s="41"/>
      <c r="S956" s="52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</row>
    <row r="957" spans="2:31" ht="24.75" customHeight="1">
      <c r="B957" s="40"/>
      <c r="C957" s="40"/>
      <c r="D957" s="40"/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52"/>
      <c r="Q957" s="41"/>
      <c r="R957" s="41"/>
      <c r="S957" s="52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  <row r="958" spans="2:31" ht="24.75" customHeight="1">
      <c r="B958" s="40"/>
      <c r="C958" s="40"/>
      <c r="D958" s="40"/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52"/>
      <c r="Q958" s="41"/>
      <c r="R958" s="41"/>
      <c r="S958" s="52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</row>
    <row r="959" spans="2:31" ht="24.75" customHeight="1">
      <c r="B959" s="40"/>
      <c r="C959" s="40"/>
      <c r="D959" s="40"/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52"/>
      <c r="Q959" s="41"/>
      <c r="R959" s="41"/>
      <c r="S959" s="52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</row>
    <row r="960" spans="2:31" ht="24.75" customHeight="1">
      <c r="B960" s="40"/>
      <c r="C960" s="40"/>
      <c r="D960" s="40"/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52"/>
      <c r="Q960" s="41"/>
      <c r="R960" s="41"/>
      <c r="S960" s="52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  <row r="961" spans="2:31" ht="24.75" customHeight="1">
      <c r="B961" s="40"/>
      <c r="C961" s="40"/>
      <c r="D961" s="40"/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52"/>
      <c r="Q961" s="41"/>
      <c r="R961" s="41"/>
      <c r="S961" s="52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  <row r="962" spans="2:31" ht="24.75" customHeight="1">
      <c r="B962" s="40"/>
      <c r="C962" s="40"/>
      <c r="D962" s="40"/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52"/>
      <c r="Q962" s="41"/>
      <c r="R962" s="41"/>
      <c r="S962" s="52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  <row r="963" spans="2:31" ht="24.75" customHeight="1">
      <c r="B963" s="40"/>
      <c r="C963" s="40"/>
      <c r="D963" s="40"/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52"/>
      <c r="Q963" s="41"/>
      <c r="R963" s="41"/>
      <c r="S963" s="52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  <row r="964" spans="2:31" ht="24.75" customHeight="1">
      <c r="B964" s="40"/>
      <c r="C964" s="40"/>
      <c r="D964" s="40"/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52"/>
      <c r="Q964" s="41"/>
      <c r="R964" s="41"/>
      <c r="S964" s="52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</row>
    <row r="965" spans="2:31" ht="24.75" customHeight="1">
      <c r="B965" s="40"/>
      <c r="C965" s="40"/>
      <c r="D965" s="40"/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52"/>
      <c r="Q965" s="41"/>
      <c r="R965" s="41"/>
      <c r="S965" s="52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</row>
    <row r="966" spans="2:31" ht="24.75" customHeight="1">
      <c r="B966" s="40"/>
      <c r="C966" s="40"/>
      <c r="D966" s="40"/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52"/>
      <c r="Q966" s="41"/>
      <c r="R966" s="41"/>
      <c r="S966" s="52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</row>
    <row r="967" spans="2:31" ht="24.75" customHeight="1">
      <c r="B967" s="40"/>
      <c r="C967" s="40"/>
      <c r="D967" s="40"/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52"/>
      <c r="Q967" s="41"/>
      <c r="R967" s="41"/>
      <c r="S967" s="52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</row>
    <row r="968" spans="2:31" ht="24.75" customHeight="1">
      <c r="B968" s="40"/>
      <c r="C968" s="40"/>
      <c r="D968" s="40"/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52"/>
      <c r="Q968" s="41"/>
      <c r="R968" s="41"/>
      <c r="S968" s="52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  <row r="969" spans="2:31" ht="24.75" customHeight="1">
      <c r="B969" s="40"/>
      <c r="C969" s="40"/>
      <c r="D969" s="40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52"/>
      <c r="Q969" s="41"/>
      <c r="R969" s="41"/>
      <c r="S969" s="52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</row>
    <row r="970" spans="2:31" ht="24.75" customHeight="1">
      <c r="B970" s="40"/>
      <c r="C970" s="40"/>
      <c r="D970" s="40"/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52"/>
      <c r="Q970" s="41"/>
      <c r="R970" s="41"/>
      <c r="S970" s="52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</row>
    <row r="971" spans="2:31" ht="24.75" customHeight="1">
      <c r="B971" s="40"/>
      <c r="C971" s="40"/>
      <c r="D971" s="40"/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52"/>
      <c r="Q971" s="41"/>
      <c r="R971" s="41"/>
      <c r="S971" s="52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</row>
    <row r="972" spans="2:31" ht="24.75" customHeight="1">
      <c r="B972" s="40"/>
      <c r="C972" s="40"/>
      <c r="D972" s="40"/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52"/>
      <c r="Q972" s="41"/>
      <c r="R972" s="41"/>
      <c r="S972" s="52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</row>
    <row r="973" spans="2:31" ht="24.75" customHeight="1">
      <c r="B973" s="40"/>
      <c r="C973" s="40"/>
      <c r="D973" s="40"/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52"/>
      <c r="Q973" s="41"/>
      <c r="R973" s="41"/>
      <c r="S973" s="52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</row>
    <row r="974" spans="2:31" ht="24.75" customHeight="1">
      <c r="B974" s="40"/>
      <c r="C974" s="40"/>
      <c r="D974" s="40"/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52"/>
      <c r="Q974" s="41"/>
      <c r="R974" s="41"/>
      <c r="S974" s="52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</row>
    <row r="975" spans="2:31" ht="24.75" customHeight="1">
      <c r="B975" s="40"/>
      <c r="C975" s="40"/>
      <c r="D975" s="40"/>
      <c r="E975" s="4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52"/>
      <c r="Q975" s="41"/>
      <c r="R975" s="41"/>
      <c r="S975" s="52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</row>
    <row r="976" spans="2:31" ht="24.75" customHeight="1">
      <c r="B976" s="40"/>
      <c r="C976" s="40"/>
      <c r="D976" s="40"/>
      <c r="E976" s="4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52"/>
      <c r="Q976" s="41"/>
      <c r="R976" s="41"/>
      <c r="S976" s="52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</row>
    <row r="977" spans="2:31" ht="24.75" customHeight="1">
      <c r="B977" s="40"/>
      <c r="C977" s="40"/>
      <c r="D977" s="40"/>
      <c r="E977" s="4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52"/>
      <c r="Q977" s="41"/>
      <c r="R977" s="41"/>
      <c r="S977" s="52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</row>
    <row r="978" spans="2:31" ht="24.75" customHeight="1">
      <c r="B978" s="40"/>
      <c r="C978" s="40"/>
      <c r="D978" s="40"/>
      <c r="E978" s="40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52"/>
      <c r="Q978" s="41"/>
      <c r="R978" s="41"/>
      <c r="S978" s="52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</row>
    <row r="979" spans="2:31" ht="24.75" customHeight="1">
      <c r="B979" s="40"/>
      <c r="C979" s="40"/>
      <c r="D979" s="40"/>
      <c r="E979" s="40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52"/>
      <c r="Q979" s="41"/>
      <c r="R979" s="41"/>
      <c r="S979" s="52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</row>
    <row r="980" spans="2:31" ht="24.75" customHeight="1">
      <c r="B980" s="40"/>
      <c r="C980" s="40"/>
      <c r="D980" s="40"/>
      <c r="E980" s="4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52"/>
      <c r="Q980" s="41"/>
      <c r="R980" s="41"/>
      <c r="S980" s="52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</row>
    <row r="981" spans="2:31" ht="24.75" customHeight="1">
      <c r="B981" s="40"/>
      <c r="C981" s="40"/>
      <c r="D981" s="40"/>
      <c r="E981" s="40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52"/>
      <c r="Q981" s="41"/>
      <c r="R981" s="41"/>
      <c r="S981" s="52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</row>
    <row r="982" spans="2:31" ht="24.75" customHeight="1">
      <c r="B982" s="40"/>
      <c r="C982" s="40"/>
      <c r="D982" s="40"/>
      <c r="E982" s="40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52"/>
      <c r="Q982" s="41"/>
      <c r="R982" s="41"/>
      <c r="S982" s="52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</row>
    <row r="983" spans="2:31" ht="24.75" customHeight="1">
      <c r="B983" s="40"/>
      <c r="C983" s="40"/>
      <c r="D983" s="40"/>
      <c r="E983" s="4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52"/>
      <c r="Q983" s="41"/>
      <c r="R983" s="41"/>
      <c r="S983" s="52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</row>
    <row r="984" spans="2:31" ht="24.75" customHeight="1">
      <c r="B984" s="40"/>
      <c r="C984" s="40"/>
      <c r="D984" s="40"/>
      <c r="E984" s="40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52"/>
      <c r="Q984" s="41"/>
      <c r="R984" s="41"/>
      <c r="S984" s="52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</row>
    <row r="985" spans="2:31" ht="24.75" customHeight="1">
      <c r="G985" s="41"/>
      <c r="H985" s="41"/>
      <c r="I985" s="41"/>
      <c r="J985" s="41"/>
      <c r="K985" s="41"/>
      <c r="L985" s="41"/>
      <c r="M985" s="41"/>
      <c r="N985" s="41"/>
      <c r="O985" s="41"/>
      <c r="P985" s="52"/>
      <c r="Q985" s="41"/>
      <c r="R985" s="41"/>
      <c r="S985" s="52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</row>
    <row r="986" spans="2:31" ht="24.75" customHeight="1">
      <c r="G986" s="41"/>
      <c r="H986" s="41"/>
      <c r="I986" s="41"/>
      <c r="J986" s="41"/>
      <c r="K986" s="41"/>
      <c r="L986" s="41"/>
      <c r="M986" s="41"/>
      <c r="N986" s="41"/>
      <c r="O986" s="41"/>
      <c r="P986" s="52"/>
      <c r="Q986" s="41"/>
      <c r="R986" s="41"/>
      <c r="S986" s="52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</row>
    <row r="987" spans="2:31" ht="24.75" customHeight="1">
      <c r="H987" s="41"/>
      <c r="I987" s="41"/>
      <c r="J987" s="41"/>
      <c r="K987" s="41"/>
      <c r="L987" s="41"/>
      <c r="M987" s="41"/>
      <c r="N987" s="41"/>
      <c r="O987" s="41"/>
      <c r="P987" s="52"/>
      <c r="Q987" s="41"/>
      <c r="R987" s="41"/>
      <c r="S987" s="52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</row>
    <row r="988" spans="2:31" ht="24.75" customHeight="1">
      <c r="I988" s="41"/>
      <c r="J988" s="41"/>
      <c r="K988" s="41"/>
      <c r="L988" s="41"/>
      <c r="M988" s="41"/>
      <c r="N988" s="41"/>
      <c r="O988" s="41"/>
      <c r="P988" s="52"/>
      <c r="Q988" s="41"/>
      <c r="R988" s="41"/>
      <c r="S988" s="52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</row>
    <row r="989" spans="2:31" ht="24.75" customHeight="1">
      <c r="I989" s="41"/>
      <c r="J989" s="41"/>
      <c r="K989" s="41"/>
      <c r="L989" s="41"/>
      <c r="M989" s="41"/>
      <c r="N989" s="41"/>
      <c r="O989" s="41"/>
      <c r="P989" s="52"/>
      <c r="Q989" s="41"/>
      <c r="R989" s="41"/>
      <c r="S989" s="52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</row>
    <row r="990" spans="2:31" ht="15" customHeight="1">
      <c r="I990" s="41"/>
      <c r="J990" s="41"/>
      <c r="K990" s="41"/>
      <c r="L990" s="41"/>
      <c r="M990" s="41"/>
    </row>
    <row r="991" spans="2:31" ht="15" customHeight="1">
      <c r="I991" s="41"/>
      <c r="J991" s="41"/>
      <c r="K991" s="41"/>
      <c r="L991" s="41"/>
    </row>
    <row r="992" spans="2:31" ht="15" customHeight="1">
      <c r="I992" s="41"/>
      <c r="J992" s="41"/>
      <c r="K992" s="41"/>
      <c r="L992" s="41"/>
    </row>
    <row r="993" spans="11:12" ht="15" customHeight="1">
      <c r="K993" s="41"/>
      <c r="L993" s="41"/>
    </row>
  </sheetData>
  <sheetProtection algorithmName="SHA-512" hashValue="NjTZy/UHopmn1vzyO3dB0P7ZSlBuwRSJYPD4ylbHfNLHsMS4leJNC3ZCTJ6S+0x7V47HGqNexC3IgFZL/AkVlw==" saltValue="e0QJ/TYNLPsb8o1ppxgLDQ==" spinCount="100000" sheet="1" objects="1" scenarios="1" selectLockedCells="1" selectUnlockedCells="1"/>
  <mergeCells count="52">
    <mergeCell ref="B34:E34"/>
    <mergeCell ref="B40:E40"/>
    <mergeCell ref="J26:K26"/>
    <mergeCell ref="B28:L28"/>
    <mergeCell ref="B29:D29"/>
    <mergeCell ref="J29:K29"/>
    <mergeCell ref="J30:K30"/>
    <mergeCell ref="J31:K31"/>
    <mergeCell ref="J32:K32"/>
    <mergeCell ref="I34:L34"/>
    <mergeCell ref="B30:B31"/>
    <mergeCell ref="K7:L7"/>
    <mergeCell ref="K9:L9"/>
    <mergeCell ref="B9:H11"/>
    <mergeCell ref="B13:L13"/>
    <mergeCell ref="B14:D14"/>
    <mergeCell ref="J14:K14"/>
    <mergeCell ref="J15:K15"/>
    <mergeCell ref="J19:K19"/>
    <mergeCell ref="J23:K23"/>
    <mergeCell ref="B15:B17"/>
    <mergeCell ref="B19:B21"/>
    <mergeCell ref="B23:B25"/>
    <mergeCell ref="J16:K16"/>
    <mergeCell ref="J17:K17"/>
    <mergeCell ref="J20:K20"/>
    <mergeCell ref="J21:K21"/>
    <mergeCell ref="J24:K24"/>
    <mergeCell ref="J25:K25"/>
    <mergeCell ref="B57:C57"/>
    <mergeCell ref="B39:C39"/>
    <mergeCell ref="B58:E63"/>
    <mergeCell ref="B45:C45"/>
    <mergeCell ref="B43:B44"/>
    <mergeCell ref="B53:D55"/>
    <mergeCell ref="B47:F50"/>
    <mergeCell ref="F61:G61"/>
    <mergeCell ref="F62:G62"/>
    <mergeCell ref="F63:G63"/>
    <mergeCell ref="D41:E41"/>
    <mergeCell ref="D42:E42"/>
    <mergeCell ref="F1:H1"/>
    <mergeCell ref="F2:H2"/>
    <mergeCell ref="F3:H3"/>
    <mergeCell ref="F4:H4"/>
    <mergeCell ref="F5:H5"/>
    <mergeCell ref="L48:L49"/>
    <mergeCell ref="L46:L47"/>
    <mergeCell ref="H44:K45"/>
    <mergeCell ref="L44:L45"/>
    <mergeCell ref="H46:K47"/>
    <mergeCell ref="H48:K49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G986"/>
  <sheetViews>
    <sheetView showGridLines="0" showZeros="0" view="pageBreakPreview" zoomScale="50" zoomScaleNormal="50" zoomScaleSheetLayoutView="50" workbookViewId="0">
      <selection activeCell="G23" sqref="G23"/>
    </sheetView>
  </sheetViews>
  <sheetFormatPr baseColWidth="10" defaultColWidth="14.3984375" defaultRowHeight="15" customHeight="1"/>
  <cols>
    <col min="1" max="1" width="2.796875" style="325" customWidth="1"/>
    <col min="2" max="3" width="23.19921875" style="325" customWidth="1"/>
    <col min="4" max="4" width="19.59765625" style="325" customWidth="1"/>
    <col min="5" max="9" width="25.796875" style="325" customWidth="1"/>
    <col min="10" max="11" width="15.796875" style="325" customWidth="1"/>
    <col min="12" max="12" width="32.19921875" style="325" customWidth="1"/>
    <col min="13" max="13" width="3.19921875" style="325" customWidth="1"/>
    <col min="14" max="14" width="22.796875" style="325" customWidth="1"/>
    <col min="15" max="15" width="25.19921875" style="325" customWidth="1"/>
    <col min="16" max="16" width="25.796875" style="325" customWidth="1"/>
    <col min="17" max="17" width="27.3984375" style="325" customWidth="1"/>
    <col min="18" max="19" width="30.796875" style="325" customWidth="1"/>
    <col min="20" max="20" width="38.3984375" style="325" customWidth="1"/>
    <col min="21" max="31" width="30.796875" style="325" customWidth="1"/>
    <col min="32" max="16384" width="14.3984375" style="325"/>
  </cols>
  <sheetData>
    <row r="1" spans="2:33" ht="48.75" customHeight="1">
      <c r="B1" s="40"/>
      <c r="C1" s="40"/>
      <c r="D1" s="40"/>
      <c r="E1" s="40"/>
      <c r="F1" s="519" t="s">
        <v>6</v>
      </c>
      <c r="G1" s="519"/>
      <c r="H1" s="519"/>
      <c r="I1" s="319"/>
      <c r="J1" s="319"/>
      <c r="K1" s="142"/>
      <c r="L1" s="142"/>
      <c r="M1" s="142"/>
      <c r="R1" s="41"/>
      <c r="S1" s="42"/>
      <c r="T1" s="42"/>
      <c r="U1" s="42"/>
      <c r="V1" s="42"/>
      <c r="W1" s="42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2:33" ht="24.75" customHeight="1">
      <c r="B2" s="40"/>
      <c r="C2" s="40"/>
      <c r="D2" s="40"/>
      <c r="E2" s="40"/>
      <c r="F2" s="520" t="s">
        <v>40</v>
      </c>
      <c r="G2" s="520"/>
      <c r="H2" s="520"/>
      <c r="I2" s="320"/>
      <c r="J2" s="320"/>
      <c r="K2" s="143"/>
      <c r="L2" s="143"/>
      <c r="M2" s="143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2:33" ht="24.75" customHeight="1">
      <c r="B3" s="40"/>
      <c r="C3" s="40"/>
      <c r="D3" s="40"/>
      <c r="E3" s="40"/>
      <c r="F3" s="520" t="s">
        <v>89</v>
      </c>
      <c r="G3" s="520"/>
      <c r="H3" s="520"/>
      <c r="I3" s="320"/>
      <c r="J3" s="320"/>
      <c r="K3" s="143"/>
      <c r="L3" s="143"/>
      <c r="M3" s="143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2:33" ht="24.75" customHeight="1">
      <c r="B4" s="40"/>
      <c r="C4" s="40"/>
      <c r="D4" s="40"/>
      <c r="E4" s="40"/>
      <c r="F4" s="520" t="s">
        <v>41</v>
      </c>
      <c r="G4" s="520"/>
      <c r="H4" s="520"/>
      <c r="I4" s="320"/>
      <c r="J4" s="320"/>
      <c r="K4" s="143"/>
      <c r="L4" s="143"/>
      <c r="M4" s="143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2:33" ht="24.75" customHeight="1">
      <c r="B5" s="40"/>
      <c r="C5" s="40"/>
      <c r="D5" s="40"/>
      <c r="E5" s="40"/>
      <c r="F5" s="520" t="s">
        <v>42</v>
      </c>
      <c r="G5" s="520"/>
      <c r="H5" s="520"/>
      <c r="I5" s="320"/>
      <c r="J5" s="320"/>
      <c r="K5" s="143"/>
      <c r="L5" s="143"/>
      <c r="M5" s="143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2:33" ht="24.75" customHeight="1">
      <c r="B6" s="40"/>
      <c r="C6" s="40"/>
      <c r="D6" s="40"/>
      <c r="L6" s="4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2:33" ht="24.75" customHeight="1">
      <c r="B7" s="45" t="s">
        <v>43</v>
      </c>
      <c r="C7" s="45"/>
      <c r="D7" s="45"/>
      <c r="E7" s="40"/>
      <c r="F7" s="41"/>
      <c r="G7" s="41"/>
      <c r="H7" s="41"/>
      <c r="I7" s="41"/>
      <c r="J7" s="41"/>
      <c r="K7" s="538" t="s">
        <v>44</v>
      </c>
      <c r="L7" s="539"/>
      <c r="M7" s="46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2:33" ht="24.75" customHeight="1">
      <c r="B8" s="47"/>
      <c r="C8" s="47"/>
      <c r="D8" s="47"/>
      <c r="E8" s="47"/>
      <c r="F8" s="46"/>
      <c r="G8" s="46"/>
      <c r="H8" s="46"/>
      <c r="I8" s="46"/>
      <c r="J8" s="46"/>
      <c r="K8" s="48" t="s">
        <v>128</v>
      </c>
      <c r="L8" s="49">
        <f ca="1">TODAY()+LEN(Summary!A6)</f>
        <v>45503</v>
      </c>
      <c r="M8" s="5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2:33" ht="32.25" customHeight="1">
      <c r="B9" s="540">
        <f>Summary!$A$11</f>
        <v>0</v>
      </c>
      <c r="C9" s="540"/>
      <c r="D9" s="540"/>
      <c r="E9" s="540"/>
      <c r="F9" s="540"/>
      <c r="G9" s="540"/>
      <c r="H9" s="540"/>
      <c r="I9" s="326"/>
      <c r="J9" s="326"/>
      <c r="K9" s="538" t="s">
        <v>45</v>
      </c>
      <c r="L9" s="539"/>
      <c r="M9" s="46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2:33" ht="24.75" customHeight="1">
      <c r="B10" s="540"/>
      <c r="C10" s="540"/>
      <c r="D10" s="540"/>
      <c r="E10" s="540"/>
      <c r="F10" s="540"/>
      <c r="G10" s="540"/>
      <c r="H10" s="540"/>
      <c r="I10" s="326"/>
      <c r="J10" s="326"/>
      <c r="K10" s="48" t="s">
        <v>100</v>
      </c>
      <c r="L10" s="112">
        <f ca="1">NOW()</f>
        <v>45503.700781712963</v>
      </c>
      <c r="M10" s="11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2:33" ht="24.75" customHeight="1">
      <c r="B11" s="540"/>
      <c r="C11" s="540"/>
      <c r="D11" s="540"/>
      <c r="E11" s="540"/>
      <c r="F11" s="540"/>
      <c r="G11" s="540"/>
      <c r="H11" s="540"/>
      <c r="I11" s="326"/>
      <c r="J11" s="326"/>
      <c r="K11" s="48"/>
      <c r="L11" s="112"/>
      <c r="M11" s="11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2:33" ht="30" customHeight="1" thickBot="1">
      <c r="B12" s="51"/>
      <c r="C12" s="51"/>
      <c r="D12" s="51"/>
      <c r="E12" s="47"/>
      <c r="F12" s="46"/>
      <c r="G12" s="46"/>
      <c r="H12" s="46"/>
      <c r="I12" s="46"/>
      <c r="J12" s="46"/>
      <c r="K12" s="5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2:33" s="72" customFormat="1" ht="39.75" customHeight="1" thickBot="1">
      <c r="B13" s="541" t="s">
        <v>127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3"/>
      <c r="M13" s="81"/>
      <c r="N13" s="81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2:33" ht="30" customHeight="1" thickBot="1">
      <c r="B14" s="544" t="s">
        <v>126</v>
      </c>
      <c r="C14" s="545"/>
      <c r="D14" s="379"/>
      <c r="E14" s="177">
        <v>45568</v>
      </c>
      <c r="F14" s="177">
        <v>45569</v>
      </c>
      <c r="G14" s="177">
        <v>45570</v>
      </c>
      <c r="H14" s="177">
        <v>45571</v>
      </c>
      <c r="I14" s="177">
        <v>45572</v>
      </c>
      <c r="J14" s="546" t="s">
        <v>81</v>
      </c>
      <c r="K14" s="547"/>
      <c r="L14" s="69" t="s">
        <v>16</v>
      </c>
      <c r="M14" s="53"/>
      <c r="N14" s="53"/>
      <c r="O14" s="74"/>
      <c r="P14" s="74"/>
      <c r="Q14" s="74"/>
      <c r="R14" s="74"/>
      <c r="S14" s="74"/>
      <c r="T14" s="74"/>
      <c r="U14" s="5"/>
      <c r="V14" s="5"/>
      <c r="W14" s="5"/>
      <c r="X14" s="5"/>
      <c r="Y14" s="5"/>
      <c r="Z14" s="5"/>
    </row>
    <row r="15" spans="2:33" ht="30" customHeight="1" thickBot="1">
      <c r="B15" s="534" t="s">
        <v>105</v>
      </c>
      <c r="C15" s="324" t="s">
        <v>5</v>
      </c>
      <c r="D15" s="66">
        <f>+'Hotel CAT A Form (Referees)'!Sgl_BB_A</f>
        <v>160</v>
      </c>
      <c r="E15" s="65">
        <f>+'Hotel CAT A Form (Referees)'!R62</f>
        <v>0</v>
      </c>
      <c r="F15" s="65">
        <f>+'Hotel CAT A Form (Referees)'!S$62</f>
        <v>0</v>
      </c>
      <c r="G15" s="65">
        <f>+'Hotel CAT A Form (Referees)'!T$62</f>
        <v>0</v>
      </c>
      <c r="H15" s="65">
        <f>+'Hotel CAT A Form (Referees)'!U$62</f>
        <v>0</v>
      </c>
      <c r="I15" s="65">
        <f>+'Hotel CAT A Form (Referees)'!V$62</f>
        <v>0</v>
      </c>
      <c r="J15" s="530">
        <f t="shared" ref="J15:J17" si="0">SUM(E15:I15)</f>
        <v>0</v>
      </c>
      <c r="K15" s="531"/>
      <c r="L15" s="67">
        <f>D15*J15</f>
        <v>0</v>
      </c>
      <c r="M15" s="53"/>
      <c r="N15" s="53"/>
      <c r="O15" s="75"/>
      <c r="P15" s="76"/>
      <c r="Q15" s="76"/>
      <c r="R15" s="76"/>
      <c r="S15" s="76"/>
      <c r="T15" s="74"/>
      <c r="U15" s="5"/>
      <c r="V15" s="5"/>
      <c r="W15" s="5"/>
      <c r="X15" s="5"/>
      <c r="Y15" s="5"/>
      <c r="Z15" s="5"/>
    </row>
    <row r="16" spans="2:33" ht="30" customHeight="1" thickBot="1">
      <c r="B16" s="534"/>
      <c r="C16" s="324" t="s">
        <v>134</v>
      </c>
      <c r="D16" s="66">
        <f>+'Hotel CAT A Form (Referees)'!Twn_BB_A</f>
        <v>120</v>
      </c>
      <c r="E16" s="65">
        <f>+'Hotel CAT A Form (Referees)'!R64</f>
        <v>0</v>
      </c>
      <c r="F16" s="65">
        <f>+'Hotel CAT A Form (Referees)'!S$64</f>
        <v>0</v>
      </c>
      <c r="G16" s="65">
        <f>+'Hotel CAT A Form (Referees)'!T$64</f>
        <v>0</v>
      </c>
      <c r="H16" s="65">
        <f>+'Hotel CAT A Form (Referees)'!U$64</f>
        <v>0</v>
      </c>
      <c r="I16" s="65">
        <f>+'Hotel CAT A Form (Referees)'!V$64</f>
        <v>0</v>
      </c>
      <c r="J16" s="530">
        <f t="shared" si="0"/>
        <v>0</v>
      </c>
      <c r="K16" s="531"/>
      <c r="L16" s="67">
        <f t="shared" ref="L16:L17" si="1">D16*J16</f>
        <v>0</v>
      </c>
      <c r="M16" s="53"/>
      <c r="N16" s="53"/>
      <c r="O16" s="75"/>
      <c r="P16" s="76"/>
      <c r="Q16" s="76"/>
      <c r="R16" s="76"/>
      <c r="S16" s="76"/>
      <c r="T16" s="74"/>
      <c r="U16" s="5"/>
      <c r="V16" s="5"/>
      <c r="W16" s="5"/>
      <c r="X16" s="5"/>
      <c r="Y16" s="5"/>
      <c r="Z16" s="5"/>
    </row>
    <row r="17" spans="2:26" ht="30" customHeight="1" thickBot="1">
      <c r="B17" s="535"/>
      <c r="C17" s="209" t="s">
        <v>109</v>
      </c>
      <c r="D17" s="210">
        <f>+'Hotel CAT A Form (Referees)'!Tpl_BB_A</f>
        <v>100</v>
      </c>
      <c r="E17" s="65">
        <f>+'Hotel CAT A Form (Referees)'!R66</f>
        <v>0</v>
      </c>
      <c r="F17" s="65">
        <f>+'Hotel CAT A Form (Referees)'!S$66</f>
        <v>0</v>
      </c>
      <c r="G17" s="65">
        <f>+'Hotel CAT A Form (Referees)'!T$66</f>
        <v>0</v>
      </c>
      <c r="H17" s="65">
        <f>+'Hotel CAT A Form (Referees)'!U$66</f>
        <v>0</v>
      </c>
      <c r="I17" s="65">
        <f>+'Hotel CAT A Form (Referees)'!V$66</f>
        <v>0</v>
      </c>
      <c r="J17" s="530">
        <f t="shared" si="0"/>
        <v>0</v>
      </c>
      <c r="K17" s="531"/>
      <c r="L17" s="67">
        <f t="shared" si="1"/>
        <v>0</v>
      </c>
      <c r="M17" s="53"/>
      <c r="N17" s="53"/>
      <c r="O17" s="75"/>
      <c r="P17" s="76"/>
      <c r="Q17" s="76"/>
      <c r="R17" s="76"/>
      <c r="S17" s="76"/>
      <c r="T17" s="74"/>
      <c r="U17" s="5"/>
      <c r="V17" s="5"/>
      <c r="W17" s="5"/>
      <c r="X17" s="5"/>
      <c r="Y17" s="5"/>
      <c r="Z17" s="5"/>
    </row>
    <row r="18" spans="2:26" ht="10.5" customHeight="1" thickBot="1">
      <c r="B18" s="351"/>
      <c r="C18" s="351"/>
      <c r="D18" s="352"/>
      <c r="E18" s="353"/>
      <c r="F18" s="353"/>
      <c r="G18" s="353"/>
      <c r="H18" s="353"/>
      <c r="I18" s="353"/>
      <c r="J18" s="354"/>
      <c r="K18" s="354"/>
      <c r="L18" s="355"/>
      <c r="M18" s="53"/>
      <c r="N18" s="53"/>
      <c r="O18" s="75"/>
      <c r="P18" s="76"/>
      <c r="Q18" s="76"/>
      <c r="R18" s="76"/>
      <c r="S18" s="76"/>
      <c r="T18" s="74"/>
      <c r="U18" s="5"/>
      <c r="V18" s="5"/>
      <c r="W18" s="5"/>
      <c r="X18" s="5"/>
      <c r="Y18" s="5"/>
      <c r="Z18" s="5"/>
    </row>
    <row r="19" spans="2:26" ht="30" customHeight="1" thickBot="1">
      <c r="B19" s="536" t="s">
        <v>103</v>
      </c>
      <c r="C19" s="324" t="s">
        <v>5</v>
      </c>
      <c r="D19" s="66">
        <f>+'Hotel CAT A Form (Referees)'!Sgl_HB_A</f>
        <v>190</v>
      </c>
      <c r="E19" s="65">
        <f>+'Hotel CAT A Form (Referees)'!R$69</f>
        <v>0</v>
      </c>
      <c r="F19" s="65">
        <f>+'Hotel CAT A Form (Referees)'!S$69</f>
        <v>0</v>
      </c>
      <c r="G19" s="65">
        <f>+'Hotel CAT A Form (Referees)'!T$69</f>
        <v>0</v>
      </c>
      <c r="H19" s="65">
        <f>+'Hotel CAT A Form (Referees)'!U$69</f>
        <v>0</v>
      </c>
      <c r="I19" s="65">
        <f>+'Hotel CAT A Form (Referees)'!V$69</f>
        <v>0</v>
      </c>
      <c r="J19" s="530">
        <f>SUM(E19:I19)</f>
        <v>0</v>
      </c>
      <c r="K19" s="531"/>
      <c r="L19" s="67">
        <f>D19*J19</f>
        <v>0</v>
      </c>
      <c r="M19" s="53"/>
      <c r="N19" s="53"/>
      <c r="O19" s="77"/>
      <c r="P19" s="78"/>
      <c r="Q19" s="78"/>
      <c r="R19" s="78"/>
      <c r="S19" s="78"/>
      <c r="T19" s="74"/>
      <c r="U19" s="5"/>
      <c r="V19" s="5"/>
      <c r="W19" s="5"/>
      <c r="X19" s="5"/>
      <c r="Y19" s="5"/>
      <c r="Z19" s="5"/>
    </row>
    <row r="20" spans="2:26" ht="30" customHeight="1" thickBot="1">
      <c r="B20" s="536"/>
      <c r="C20" s="324" t="s">
        <v>134</v>
      </c>
      <c r="D20" s="66">
        <f>+'Hotel CAT A Form (Referees)'!Twn_HB_A</f>
        <v>150</v>
      </c>
      <c r="E20" s="65">
        <f>+'Hotel CAT A Form (Referees)'!R$71</f>
        <v>0</v>
      </c>
      <c r="F20" s="65">
        <f>+'Hotel CAT A Form (Referees)'!S$71</f>
        <v>0</v>
      </c>
      <c r="G20" s="65">
        <f>+'Hotel CAT A Form (Referees)'!T$71</f>
        <v>0</v>
      </c>
      <c r="H20" s="65">
        <f>+'Hotel CAT A Form (Referees)'!U$71</f>
        <v>0</v>
      </c>
      <c r="I20" s="65">
        <f>+'Hotel CAT A Form (Referees)'!V$71</f>
        <v>0</v>
      </c>
      <c r="J20" s="530">
        <f t="shared" ref="J20:J21" si="2">SUM(E20:I20)</f>
        <v>0</v>
      </c>
      <c r="K20" s="531"/>
      <c r="L20" s="67">
        <f t="shared" ref="L20:L21" si="3">D20*J20</f>
        <v>0</v>
      </c>
      <c r="M20" s="53"/>
      <c r="N20" s="53"/>
      <c r="O20" s="77"/>
      <c r="P20" s="78"/>
      <c r="Q20" s="78"/>
      <c r="R20" s="78"/>
      <c r="S20" s="78"/>
      <c r="T20" s="74"/>
      <c r="U20" s="5"/>
      <c r="V20" s="5"/>
      <c r="W20" s="5"/>
      <c r="X20" s="5"/>
      <c r="Y20" s="5"/>
      <c r="Z20" s="5"/>
    </row>
    <row r="21" spans="2:26" ht="30" customHeight="1" thickBot="1">
      <c r="B21" s="536"/>
      <c r="C21" s="347" t="s">
        <v>109</v>
      </c>
      <c r="D21" s="66">
        <f>+'Hotel CAT A Form (Referees)'!Tpl_HB_A</f>
        <v>130</v>
      </c>
      <c r="E21" s="65">
        <f>+'Hotel CAT A Form (Referees)'!R$73</f>
        <v>0</v>
      </c>
      <c r="F21" s="65">
        <f>+'Hotel CAT A Form (Referees)'!S$73</f>
        <v>0</v>
      </c>
      <c r="G21" s="65">
        <f>+'Hotel CAT A Form (Referees)'!T$73</f>
        <v>0</v>
      </c>
      <c r="H21" s="65">
        <f>+'Hotel CAT A Form (Referees)'!U$73</f>
        <v>0</v>
      </c>
      <c r="I21" s="65">
        <f>+'Hotel CAT A Form (Referees)'!V$73</f>
        <v>0</v>
      </c>
      <c r="J21" s="530">
        <f t="shared" si="2"/>
        <v>0</v>
      </c>
      <c r="K21" s="531"/>
      <c r="L21" s="67">
        <f t="shared" si="3"/>
        <v>0</v>
      </c>
      <c r="M21" s="53"/>
      <c r="N21" s="53"/>
      <c r="O21" s="77"/>
      <c r="P21" s="78"/>
      <c r="Q21" s="78"/>
      <c r="R21" s="78"/>
      <c r="S21" s="78"/>
      <c r="T21" s="74"/>
      <c r="U21" s="5"/>
      <c r="V21" s="5"/>
      <c r="W21" s="5"/>
      <c r="X21" s="5"/>
      <c r="Y21" s="5"/>
      <c r="Z21" s="5"/>
    </row>
    <row r="22" spans="2:26" ht="10.5" customHeight="1" thickBot="1">
      <c r="B22" s="356"/>
      <c r="C22" s="356"/>
      <c r="D22" s="357"/>
      <c r="E22" s="358"/>
      <c r="F22" s="358"/>
      <c r="G22" s="358"/>
      <c r="H22" s="358"/>
      <c r="I22" s="358"/>
      <c r="J22" s="359"/>
      <c r="K22" s="359"/>
      <c r="L22" s="360"/>
      <c r="M22" s="53"/>
      <c r="N22" s="53"/>
      <c r="O22" s="75"/>
      <c r="P22" s="76"/>
      <c r="Q22" s="76"/>
      <c r="R22" s="76"/>
      <c r="S22" s="76"/>
      <c r="T22" s="74"/>
      <c r="U22" s="5"/>
      <c r="V22" s="5"/>
      <c r="W22" s="5"/>
      <c r="X22" s="5"/>
      <c r="Y22" s="5"/>
      <c r="Z22" s="5"/>
    </row>
    <row r="23" spans="2:26" ht="30" customHeight="1" thickBot="1">
      <c r="B23" s="537" t="s">
        <v>104</v>
      </c>
      <c r="C23" s="324" t="s">
        <v>5</v>
      </c>
      <c r="D23" s="66">
        <f>+'Hotel CAT A Form (Referees)'!Sgl_FB_A</f>
        <v>215</v>
      </c>
      <c r="E23" s="176">
        <f>+'Hotel CAT A Form (Referees)'!R$76</f>
        <v>0</v>
      </c>
      <c r="F23" s="176">
        <f>+'Hotel CAT A Form (Referees)'!S$76</f>
        <v>0</v>
      </c>
      <c r="G23" s="176">
        <f>+'Hotel CAT A Form (Referees)'!T$76</f>
        <v>0</v>
      </c>
      <c r="H23" s="176">
        <f>+'Hotel CAT A Form (Referees)'!U$76</f>
        <v>0</v>
      </c>
      <c r="I23" s="176">
        <f>+'Hotel CAT A Form (Referees)'!V$76</f>
        <v>0</v>
      </c>
      <c r="J23" s="530">
        <f t="shared" ref="J23:J25" si="4">SUM(E23:I23)</f>
        <v>0</v>
      </c>
      <c r="K23" s="531"/>
      <c r="L23" s="348">
        <f>D23*J23</f>
        <v>0</v>
      </c>
      <c r="M23" s="53"/>
      <c r="N23" s="53"/>
      <c r="O23" s="77"/>
      <c r="P23" s="78"/>
      <c r="Q23" s="78"/>
      <c r="R23" s="78"/>
      <c r="S23" s="78"/>
      <c r="T23" s="74"/>
      <c r="U23" s="5"/>
      <c r="V23" s="5"/>
      <c r="W23" s="5"/>
      <c r="X23" s="5"/>
      <c r="Y23" s="5"/>
      <c r="Z23" s="5"/>
    </row>
    <row r="24" spans="2:26" ht="30" customHeight="1" thickBot="1">
      <c r="B24" s="534"/>
      <c r="C24" s="324" t="s">
        <v>134</v>
      </c>
      <c r="D24" s="66">
        <f>+'Hotel CAT A Form (Referees)'!Twn_FB_A</f>
        <v>175</v>
      </c>
      <c r="E24" s="176">
        <f>+'Hotel CAT A Form (Referees)'!R$78</f>
        <v>0</v>
      </c>
      <c r="F24" s="176">
        <f>+'Hotel CAT A Form (Referees)'!S$78</f>
        <v>0</v>
      </c>
      <c r="G24" s="176">
        <f>+'Hotel CAT A Form (Referees)'!T$78</f>
        <v>0</v>
      </c>
      <c r="H24" s="176">
        <f>+'Hotel CAT A Form (Referees)'!U$78</f>
        <v>0</v>
      </c>
      <c r="I24" s="176">
        <f>+'Hotel CAT A Form (Referees)'!V$78</f>
        <v>0</v>
      </c>
      <c r="J24" s="530">
        <f t="shared" si="4"/>
        <v>0</v>
      </c>
      <c r="K24" s="531"/>
      <c r="L24" s="348">
        <f t="shared" ref="L24:L25" si="5">D24*J24</f>
        <v>0</v>
      </c>
      <c r="M24" s="53"/>
      <c r="N24" s="53"/>
      <c r="O24" s="75"/>
      <c r="P24" s="76"/>
      <c r="Q24" s="76"/>
      <c r="R24" s="76"/>
      <c r="S24" s="76"/>
      <c r="T24" s="74"/>
      <c r="U24" s="5"/>
      <c r="V24" s="5"/>
      <c r="W24" s="5"/>
      <c r="X24" s="5"/>
      <c r="Y24" s="5"/>
      <c r="Z24" s="5"/>
    </row>
    <row r="25" spans="2:26" ht="30" customHeight="1" thickBot="1">
      <c r="B25" s="534"/>
      <c r="C25" s="347" t="s">
        <v>109</v>
      </c>
      <c r="D25" s="66">
        <f>+'Hotel CAT A Form (Referees)'!Tpl_FB_A</f>
        <v>150</v>
      </c>
      <c r="E25" s="176">
        <f>+'Hotel CAT A Form (Referees)'!R$80</f>
        <v>0</v>
      </c>
      <c r="F25" s="176">
        <f>+'Hotel CAT A Form (Referees)'!S$80</f>
        <v>0</v>
      </c>
      <c r="G25" s="176">
        <f>+'Hotel CAT A Form (Referees)'!T$80</f>
        <v>0</v>
      </c>
      <c r="H25" s="176">
        <f>+'Hotel CAT A Form (Referees)'!U$80</f>
        <v>0</v>
      </c>
      <c r="I25" s="176">
        <f>+'Hotel CAT A Form (Referees)'!V$80</f>
        <v>0</v>
      </c>
      <c r="J25" s="530">
        <f t="shared" si="4"/>
        <v>0</v>
      </c>
      <c r="K25" s="531"/>
      <c r="L25" s="348">
        <f t="shared" si="5"/>
        <v>0</v>
      </c>
      <c r="M25" s="53"/>
      <c r="N25" s="53"/>
      <c r="O25" s="75"/>
      <c r="P25" s="76"/>
      <c r="Q25" s="76"/>
      <c r="R25" s="76"/>
      <c r="S25" s="76"/>
      <c r="T25" s="74"/>
      <c r="U25" s="5"/>
      <c r="V25" s="5"/>
      <c r="W25" s="5"/>
      <c r="X25" s="5"/>
      <c r="Y25" s="5"/>
      <c r="Z25" s="5"/>
    </row>
    <row r="26" spans="2:26" ht="30" customHeight="1" thickBot="1">
      <c r="B26" s="185"/>
      <c r="C26" s="185"/>
      <c r="D26" s="186"/>
      <c r="E26" s="187"/>
      <c r="F26" s="187"/>
      <c r="G26" s="187"/>
      <c r="H26" s="187"/>
      <c r="I26" s="187"/>
      <c r="J26" s="532">
        <f>SUM(J15:K25)</f>
        <v>0</v>
      </c>
      <c r="K26" s="533"/>
      <c r="L26" s="67">
        <f>SUM(L15:L25)</f>
        <v>0</v>
      </c>
      <c r="M26" s="53"/>
      <c r="N26" s="53"/>
      <c r="O26" s="77"/>
      <c r="P26" s="78"/>
      <c r="Q26" s="78"/>
      <c r="R26" s="78"/>
      <c r="S26" s="78"/>
      <c r="T26" s="74"/>
      <c r="U26" s="5"/>
      <c r="V26" s="5"/>
      <c r="W26" s="5"/>
      <c r="X26" s="5"/>
      <c r="Y26" s="5"/>
      <c r="Z26" s="5"/>
    </row>
    <row r="27" spans="2:26" ht="30" customHeight="1" thickBot="1">
      <c r="B27" s="51"/>
      <c r="C27" s="51"/>
      <c r="D27" s="51"/>
      <c r="E27" s="47"/>
      <c r="F27" s="46"/>
      <c r="G27" s="46"/>
      <c r="H27" s="46"/>
      <c r="I27" s="46"/>
      <c r="J27" s="46"/>
      <c r="K27" s="52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ht="39.75" customHeight="1" thickBot="1">
      <c r="B28" s="541" t="s">
        <v>82</v>
      </c>
      <c r="C28" s="542"/>
      <c r="D28" s="542"/>
      <c r="E28" s="543"/>
      <c r="G28" s="72"/>
      <c r="H28" s="362"/>
      <c r="I28" s="551" t="s">
        <v>74</v>
      </c>
      <c r="J28" s="551"/>
      <c r="K28" s="551"/>
      <c r="L28" s="551"/>
      <c r="N28" s="5"/>
      <c r="O28" s="5"/>
      <c r="P28" s="5"/>
      <c r="Q28" s="5"/>
      <c r="R28" s="5"/>
      <c r="S28" s="5"/>
      <c r="T28" s="5"/>
      <c r="U28" s="5"/>
      <c r="V28" s="5"/>
    </row>
    <row r="29" spans="2:26" ht="30" customHeight="1" thickBot="1">
      <c r="B29" s="194"/>
      <c r="C29" s="141" t="s">
        <v>66</v>
      </c>
      <c r="D29" s="166" t="s">
        <v>36</v>
      </c>
      <c r="E29" s="193" t="s">
        <v>16</v>
      </c>
      <c r="G29" s="327"/>
      <c r="H29" s="361"/>
      <c r="I29" s="194"/>
      <c r="J29" s="164" t="s">
        <v>66</v>
      </c>
      <c r="K29" s="165" t="s">
        <v>36</v>
      </c>
      <c r="L29" s="165" t="s">
        <v>16</v>
      </c>
      <c r="N29" s="50"/>
      <c r="O29" s="50"/>
      <c r="P29" s="54"/>
      <c r="Q29" s="50"/>
      <c r="R29" s="50"/>
      <c r="S29" s="54"/>
      <c r="T29" s="54"/>
      <c r="U29" s="54"/>
      <c r="V29" s="56"/>
    </row>
    <row r="30" spans="2:26" ht="30" customHeight="1" thickBot="1">
      <c r="B30" s="323" t="s">
        <v>73</v>
      </c>
      <c r="C30" s="66">
        <v>150</v>
      </c>
      <c r="D30" s="192">
        <f>+'Hotel CAT A Form (Referees)'!W62</f>
        <v>0</v>
      </c>
      <c r="E30" s="67">
        <f>C30*D30</f>
        <v>0</v>
      </c>
      <c r="G30" s="327"/>
      <c r="H30" s="361"/>
      <c r="I30" s="165" t="s">
        <v>110</v>
      </c>
      <c r="J30" s="66">
        <v>22</v>
      </c>
      <c r="K30" s="87">
        <f>+'Hotel CAT A Form (Referees)'!X62</f>
        <v>0</v>
      </c>
      <c r="L30" s="67">
        <f>J30*K30</f>
        <v>0</v>
      </c>
      <c r="N30" s="50"/>
      <c r="O30" s="50"/>
      <c r="P30" s="50"/>
      <c r="Q30" s="50"/>
      <c r="R30" s="50"/>
      <c r="S30" s="50"/>
      <c r="T30" s="50"/>
      <c r="U30" s="50"/>
      <c r="V30" s="50"/>
    </row>
    <row r="31" spans="2:26" ht="30" customHeight="1" thickBot="1">
      <c r="B31" s="188"/>
      <c r="C31" s="188"/>
      <c r="D31" s="192">
        <f>SUM(D30:D30)</f>
        <v>0</v>
      </c>
      <c r="E31" s="67">
        <f>SUM(E30:E30)</f>
        <v>0</v>
      </c>
      <c r="F31" s="208"/>
      <c r="G31" s="185"/>
      <c r="H31" s="349"/>
      <c r="I31" s="347" t="s">
        <v>111</v>
      </c>
      <c r="J31" s="66">
        <v>22</v>
      </c>
      <c r="K31" s="87">
        <f>+'Hotel CAT A Form (Referees)'!Y62</f>
        <v>0</v>
      </c>
      <c r="L31" s="67">
        <f>J31*K31</f>
        <v>0</v>
      </c>
      <c r="O31" s="41"/>
      <c r="P31" s="50"/>
      <c r="Q31" s="50"/>
      <c r="R31" s="50"/>
      <c r="S31" s="50"/>
      <c r="T31" s="50"/>
      <c r="U31" s="50"/>
      <c r="V31" s="50"/>
    </row>
    <row r="32" spans="2:26" ht="30" customHeight="1" thickBot="1">
      <c r="B32" s="522"/>
      <c r="C32" s="522"/>
      <c r="D32" s="163"/>
      <c r="E32" s="161"/>
      <c r="F32" s="207"/>
      <c r="G32" s="185"/>
      <c r="H32" s="185"/>
      <c r="I32" s="185"/>
      <c r="J32" s="363"/>
      <c r="K32" s="364">
        <f>SUM(K30:K31)</f>
        <v>0</v>
      </c>
      <c r="L32" s="348">
        <f>SUM(L30:L31)</f>
        <v>0</v>
      </c>
      <c r="S32" s="50"/>
      <c r="T32" s="50"/>
      <c r="U32" s="50"/>
      <c r="V32" s="50"/>
    </row>
    <row r="33" spans="2:31" ht="30" customHeight="1">
      <c r="B33" s="556"/>
      <c r="C33" s="556"/>
      <c r="D33" s="556"/>
      <c r="E33" s="556"/>
      <c r="F33" s="345"/>
      <c r="G33" s="50"/>
      <c r="H33" s="322"/>
      <c r="I33" s="322"/>
      <c r="J33" s="163"/>
      <c r="K33" s="206"/>
      <c r="L33" s="207"/>
      <c r="R33" s="50"/>
      <c r="S33" s="50"/>
      <c r="T33" s="50"/>
      <c r="U33" s="50"/>
    </row>
    <row r="34" spans="2:31" ht="29.25" customHeight="1">
      <c r="B34" s="346"/>
      <c r="C34" s="345"/>
      <c r="D34" s="557"/>
      <c r="E34" s="557"/>
      <c r="F34" s="207"/>
      <c r="G34" s="50"/>
      <c r="H34" s="322"/>
      <c r="I34" s="322"/>
      <c r="J34" s="163"/>
      <c r="K34" s="206"/>
      <c r="L34" s="207"/>
      <c r="S34" s="50"/>
      <c r="T34" s="50"/>
      <c r="U34" s="50"/>
      <c r="V34" s="50"/>
    </row>
    <row r="35" spans="2:31" ht="29">
      <c r="B35" s="163"/>
      <c r="C35" s="365"/>
      <c r="D35" s="555"/>
      <c r="E35" s="555"/>
      <c r="F35" s="207"/>
      <c r="G35" s="345"/>
      <c r="H35" s="322"/>
      <c r="I35" s="322"/>
      <c r="J35" s="163"/>
      <c r="K35" s="206"/>
      <c r="L35" s="207"/>
      <c r="S35" s="50"/>
      <c r="T35" s="50"/>
      <c r="U35" s="50"/>
      <c r="V35" s="50"/>
    </row>
    <row r="36" spans="2:31" ht="30" thickBot="1">
      <c r="B36" s="522"/>
      <c r="C36" s="322"/>
      <c r="D36" s="163"/>
      <c r="E36" s="206"/>
      <c r="F36" s="207"/>
      <c r="Q36" s="50"/>
      <c r="R36" s="50"/>
      <c r="S36" s="50"/>
      <c r="T36" s="50"/>
      <c r="U36" s="50"/>
    </row>
    <row r="37" spans="2:31" ht="29">
      <c r="B37" s="522"/>
      <c r="C37" s="322"/>
      <c r="D37" s="163"/>
      <c r="E37" s="206"/>
      <c r="F37" s="207"/>
      <c r="H37" s="510" t="s">
        <v>36</v>
      </c>
      <c r="I37" s="511"/>
      <c r="J37" s="511"/>
      <c r="K37" s="512"/>
      <c r="L37" s="516">
        <f>+SUM(L26,E31,L32)</f>
        <v>0</v>
      </c>
      <c r="S37" s="50"/>
      <c r="T37" s="50"/>
      <c r="U37" s="50"/>
      <c r="V37" s="50"/>
      <c r="W37" s="50"/>
    </row>
    <row r="38" spans="2:31" ht="30" customHeight="1" thickBot="1">
      <c r="B38" s="522"/>
      <c r="C38" s="524"/>
      <c r="D38" s="163"/>
      <c r="E38" s="206"/>
      <c r="F38" s="207"/>
      <c r="H38" s="513"/>
      <c r="I38" s="514"/>
      <c r="J38" s="514"/>
      <c r="K38" s="515"/>
      <c r="L38" s="509"/>
      <c r="S38" s="50"/>
      <c r="T38" s="50"/>
      <c r="U38" s="50"/>
      <c r="V38" s="50"/>
      <c r="W38" s="50"/>
    </row>
    <row r="39" spans="2:31" ht="30" customHeight="1">
      <c r="B39" s="196" t="s">
        <v>95</v>
      </c>
      <c r="H39" s="517" t="s">
        <v>124</v>
      </c>
      <c r="I39" s="511"/>
      <c r="J39" s="511"/>
      <c r="K39" s="512"/>
      <c r="L39" s="508">
        <f ca="1">+'Hotel CAT A Form (Delegations)'!Z49+'Hotel CAT B Form (Delegations)'!Z49</f>
        <v>0</v>
      </c>
      <c r="N39" s="41"/>
      <c r="O39" s="41"/>
      <c r="P39" s="41"/>
      <c r="Q39" s="50"/>
      <c r="R39" s="50"/>
      <c r="S39" s="50"/>
      <c r="T39" s="50"/>
      <c r="U39" s="50"/>
      <c r="V39" s="50"/>
      <c r="W39" s="50"/>
    </row>
    <row r="40" spans="2:31" ht="30" customHeight="1" thickBot="1">
      <c r="B40" s="526">
        <f>Summary!A23</f>
        <v>0</v>
      </c>
      <c r="C40" s="527"/>
      <c r="D40" s="527"/>
      <c r="E40" s="527"/>
      <c r="F40" s="527"/>
      <c r="G40" s="185"/>
      <c r="H40" s="513"/>
      <c r="I40" s="514"/>
      <c r="J40" s="514"/>
      <c r="K40" s="515"/>
      <c r="L40" s="509"/>
      <c r="M40" s="41"/>
      <c r="N40" s="41"/>
      <c r="O40" s="41"/>
      <c r="P40" s="41"/>
      <c r="Q40" s="50"/>
      <c r="R40" s="50"/>
      <c r="S40" s="50"/>
      <c r="T40" s="50"/>
      <c r="U40" s="50"/>
      <c r="V40" s="50"/>
      <c r="W40" s="50"/>
    </row>
    <row r="41" spans="2:31" ht="30" customHeight="1">
      <c r="B41" s="526"/>
      <c r="C41" s="527"/>
      <c r="D41" s="527"/>
      <c r="E41" s="527"/>
      <c r="F41" s="527"/>
      <c r="G41" s="185"/>
      <c r="H41" s="518" t="s">
        <v>94</v>
      </c>
      <c r="I41" s="511"/>
      <c r="J41" s="511"/>
      <c r="K41" s="512"/>
      <c r="L41" s="508">
        <f ca="1">SUM(L37:L40)</f>
        <v>0</v>
      </c>
      <c r="M41" s="41"/>
      <c r="N41" s="41"/>
      <c r="O41" s="41"/>
      <c r="P41" s="41"/>
      <c r="Q41" s="50"/>
      <c r="R41" s="50"/>
      <c r="S41" s="50"/>
      <c r="T41" s="50"/>
      <c r="U41" s="50"/>
      <c r="V41" s="50"/>
      <c r="W41" s="50"/>
    </row>
    <row r="42" spans="2:31" ht="30" customHeight="1" thickBot="1">
      <c r="B42" s="526"/>
      <c r="C42" s="527"/>
      <c r="D42" s="527"/>
      <c r="E42" s="527"/>
      <c r="F42" s="527"/>
      <c r="G42" s="185"/>
      <c r="H42" s="513"/>
      <c r="I42" s="514"/>
      <c r="J42" s="514"/>
      <c r="K42" s="515"/>
      <c r="L42" s="509"/>
      <c r="M42" s="41"/>
      <c r="N42" s="41"/>
      <c r="O42" s="41"/>
      <c r="P42" s="41"/>
      <c r="Q42" s="50"/>
      <c r="R42" s="50"/>
      <c r="S42" s="50"/>
      <c r="T42" s="50"/>
      <c r="U42" s="50"/>
      <c r="V42" s="50"/>
      <c r="W42" s="50"/>
    </row>
    <row r="43" spans="2:31" ht="30" customHeight="1">
      <c r="B43" s="527"/>
      <c r="C43" s="527"/>
      <c r="D43" s="527"/>
      <c r="E43" s="527"/>
      <c r="F43" s="527"/>
      <c r="G43" s="50"/>
      <c r="H43" s="322"/>
      <c r="I43" s="322"/>
      <c r="J43" s="163"/>
      <c r="K43" s="206"/>
      <c r="L43" s="207"/>
      <c r="M43" s="41"/>
      <c r="N43" s="41"/>
      <c r="O43" s="41"/>
      <c r="P43" s="41"/>
      <c r="Q43" s="50"/>
      <c r="R43" s="50"/>
      <c r="S43" s="50"/>
      <c r="T43" s="50"/>
      <c r="U43" s="50"/>
      <c r="V43" s="50"/>
      <c r="W43" s="50"/>
    </row>
    <row r="44" spans="2:31" ht="30" customHeight="1">
      <c r="E44" s="109"/>
      <c r="F44" s="57"/>
      <c r="G44" s="68"/>
      <c r="H44" s="322"/>
      <c r="I44" s="322"/>
      <c r="J44" s="163"/>
      <c r="K44" s="206"/>
      <c r="L44" s="207"/>
      <c r="M44" s="41"/>
      <c r="N44" s="41"/>
      <c r="O44" s="41"/>
      <c r="P44" s="41"/>
      <c r="Q44" s="50"/>
      <c r="R44" s="50"/>
      <c r="S44" s="50"/>
      <c r="T44" s="50"/>
      <c r="U44" s="50"/>
      <c r="V44" s="50"/>
      <c r="W44" s="50"/>
    </row>
    <row r="45" spans="2:31" ht="27.75" customHeight="1">
      <c r="B45" s="108" t="s">
        <v>39</v>
      </c>
      <c r="C45" s="108"/>
      <c r="D45" s="108"/>
      <c r="E45" s="318"/>
      <c r="F45" s="58"/>
      <c r="G45" s="5"/>
      <c r="I45" s="322"/>
      <c r="J45" s="163"/>
      <c r="K45" s="206"/>
      <c r="L45" s="207"/>
      <c r="M45" s="41"/>
      <c r="N45" s="52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2:31" ht="24.75" customHeight="1">
      <c r="B46" s="525" t="s">
        <v>65</v>
      </c>
      <c r="C46" s="525"/>
      <c r="D46" s="525"/>
      <c r="E46" s="318"/>
      <c r="F46" s="58"/>
      <c r="G46" s="57"/>
      <c r="H46" s="68"/>
      <c r="M46" s="41"/>
      <c r="N46" s="5"/>
      <c r="O46" s="5"/>
      <c r="P46" s="40"/>
      <c r="Q46" s="41"/>
      <c r="R46" s="41"/>
      <c r="S46" s="52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2:31" ht="33.75" customHeight="1">
      <c r="B47" s="525"/>
      <c r="C47" s="525"/>
      <c r="D47" s="525"/>
      <c r="E47" s="318"/>
      <c r="F47" s="58"/>
      <c r="G47" s="58"/>
      <c r="H47" s="5"/>
      <c r="M47" s="5"/>
      <c r="N47" s="41"/>
      <c r="O47" s="41"/>
      <c r="P47" s="52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2:31" ht="24.75" customHeight="1">
      <c r="B48" s="525"/>
      <c r="C48" s="525"/>
      <c r="D48" s="525"/>
      <c r="E48" s="318"/>
      <c r="F48" s="58"/>
      <c r="G48" s="58"/>
      <c r="H48" s="57"/>
      <c r="M48" s="55"/>
      <c r="N48" s="41"/>
      <c r="O48" s="41"/>
      <c r="P48" s="52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2:28" ht="24.75" customHeight="1">
      <c r="B49" s="113"/>
      <c r="C49" s="113"/>
      <c r="D49" s="113"/>
      <c r="E49" s="318"/>
      <c r="F49" s="58"/>
      <c r="G49" s="58"/>
      <c r="H49" s="58"/>
      <c r="M49" s="58"/>
      <c r="N49" s="41"/>
      <c r="O49" s="41"/>
      <c r="P49" s="52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2:28" ht="32.25" customHeight="1">
      <c r="B50" s="521" t="s">
        <v>68</v>
      </c>
      <c r="C50" s="521"/>
      <c r="G50" s="58"/>
      <c r="H50" s="58"/>
      <c r="I50" s="68"/>
      <c r="J50" s="68"/>
      <c r="M50" s="58"/>
      <c r="N50" s="41"/>
      <c r="O50" s="41"/>
      <c r="P50" s="52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2:28" ht="24.75" customHeight="1">
      <c r="B51" s="523" t="s">
        <v>123</v>
      </c>
      <c r="C51" s="523"/>
      <c r="D51" s="523"/>
      <c r="E51" s="523"/>
      <c r="G51" s="58"/>
      <c r="H51" s="58"/>
      <c r="I51" s="5"/>
      <c r="J51" s="5"/>
      <c r="M51" s="58"/>
      <c r="N51" s="41"/>
      <c r="O51" s="41"/>
      <c r="P51" s="52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2:28" ht="24.75" customHeight="1">
      <c r="B52" s="523"/>
      <c r="C52" s="523"/>
      <c r="D52" s="523"/>
      <c r="E52" s="523"/>
      <c r="H52" s="58"/>
      <c r="I52" s="57"/>
      <c r="J52" s="57"/>
      <c r="K52" s="58"/>
      <c r="L52" s="58"/>
      <c r="M52" s="60"/>
      <c r="N52" s="41"/>
      <c r="O52" s="41"/>
      <c r="P52" s="52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2:28" ht="24.75" customHeight="1">
      <c r="B53" s="523"/>
      <c r="C53" s="523"/>
      <c r="D53" s="523"/>
      <c r="E53" s="523"/>
      <c r="F53" s="96" t="s">
        <v>38</v>
      </c>
      <c r="I53" s="58"/>
      <c r="J53" s="58"/>
      <c r="K53" s="58"/>
      <c r="L53" s="58"/>
      <c r="M53" s="60"/>
      <c r="N53" s="41"/>
      <c r="O53" s="41"/>
      <c r="P53" s="52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2:28" ht="24.75" customHeight="1">
      <c r="B54" s="523"/>
      <c r="C54" s="523"/>
      <c r="D54" s="523"/>
      <c r="E54" s="523"/>
      <c r="F54" s="528" t="s">
        <v>115</v>
      </c>
      <c r="G54" s="528"/>
      <c r="H54" s="344" t="s">
        <v>35</v>
      </c>
      <c r="I54" s="58"/>
      <c r="J54" s="58"/>
      <c r="K54" s="58"/>
      <c r="L54" s="58"/>
      <c r="M54" s="60"/>
      <c r="N54" s="41"/>
      <c r="O54" s="41"/>
      <c r="P54" s="52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2:28" ht="24.75" customHeight="1">
      <c r="B55" s="523"/>
      <c r="C55" s="523"/>
      <c r="D55" s="523"/>
      <c r="E55" s="523"/>
      <c r="F55" s="528" t="s">
        <v>116</v>
      </c>
      <c r="G55" s="528"/>
      <c r="H55" s="344" t="s">
        <v>118</v>
      </c>
      <c r="I55" s="58"/>
      <c r="J55" s="58"/>
      <c r="K55" s="58"/>
      <c r="L55" s="59"/>
      <c r="M55" s="43"/>
      <c r="N55" s="41"/>
      <c r="O55" s="41"/>
      <c r="P55" s="52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2:28" ht="34.5" customHeight="1">
      <c r="B56" s="523"/>
      <c r="C56" s="523"/>
      <c r="D56" s="523"/>
      <c r="E56" s="523"/>
      <c r="F56" s="528" t="s">
        <v>117</v>
      </c>
      <c r="G56" s="528"/>
      <c r="H56" s="344" t="s">
        <v>37</v>
      </c>
      <c r="I56" s="58"/>
      <c r="J56" s="58"/>
      <c r="K56" s="58"/>
      <c r="L56" s="59"/>
      <c r="M56" s="43"/>
      <c r="N56" s="41"/>
      <c r="O56" s="41"/>
      <c r="P56" s="52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2:28" ht="24" customHeight="1">
      <c r="B57" s="162"/>
      <c r="C57" s="162"/>
      <c r="D57" s="162"/>
      <c r="E57" s="162"/>
      <c r="G57" s="344"/>
      <c r="I57" s="58"/>
      <c r="J57" s="58"/>
      <c r="K57" s="58"/>
      <c r="L57" s="59"/>
      <c r="M57" s="52"/>
      <c r="N57" s="41"/>
      <c r="O57" s="41"/>
      <c r="P57" s="52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2:28" ht="25.5" customHeight="1">
      <c r="B58" s="162"/>
      <c r="C58" s="162"/>
      <c r="D58" s="162"/>
      <c r="E58" s="162"/>
      <c r="F58" s="41"/>
      <c r="G58" s="344"/>
      <c r="K58" s="50"/>
      <c r="L58" s="50"/>
      <c r="M58" s="52"/>
      <c r="N58" s="41"/>
      <c r="O58" s="41"/>
      <c r="P58" s="52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2:28" ht="31.5" customHeight="1">
      <c r="B59" s="40"/>
      <c r="C59" s="40"/>
      <c r="D59" s="40"/>
      <c r="E59" s="41"/>
      <c r="F59" s="41"/>
      <c r="I59" s="321"/>
      <c r="K59" s="50"/>
      <c r="L59" s="50"/>
      <c r="M59" s="52"/>
      <c r="N59" s="41"/>
      <c r="O59" s="41"/>
      <c r="P59" s="52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2:28" ht="24.75" customHeight="1">
      <c r="B60" s="40"/>
      <c r="C60" s="40"/>
      <c r="D60" s="40"/>
      <c r="E60" s="40"/>
      <c r="F60" s="41"/>
      <c r="G60" s="41"/>
      <c r="I60" s="321"/>
      <c r="K60" s="61"/>
      <c r="L60" s="41"/>
      <c r="M60" s="52"/>
      <c r="N60" s="41"/>
      <c r="O60" s="41"/>
      <c r="P60" s="52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2:28" ht="24.75" customHeight="1">
      <c r="B61" s="40"/>
      <c r="C61" s="40"/>
      <c r="D61" s="40"/>
      <c r="E61" s="40"/>
      <c r="F61" s="41"/>
      <c r="G61" s="41"/>
      <c r="H61" s="41"/>
      <c r="I61" s="321"/>
      <c r="J61" s="61"/>
      <c r="K61" s="321"/>
      <c r="L61" s="317"/>
      <c r="M61" s="60"/>
      <c r="N61" s="41"/>
      <c r="O61" s="41"/>
      <c r="P61" s="52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2:28" ht="24.75" customHeight="1">
      <c r="B62" s="40"/>
      <c r="C62" s="40"/>
      <c r="D62" s="40"/>
      <c r="E62" s="40"/>
      <c r="F62" s="41"/>
      <c r="G62" s="41"/>
      <c r="H62" s="41"/>
      <c r="J62" s="321"/>
      <c r="K62" s="321"/>
      <c r="L62" s="317"/>
      <c r="M62" s="60"/>
      <c r="N62" s="41"/>
      <c r="O62" s="41"/>
      <c r="P62" s="52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2:28" ht="24.75" customHeight="1">
      <c r="B63" s="40"/>
      <c r="C63" s="40"/>
      <c r="D63" s="40"/>
      <c r="E63" s="40"/>
      <c r="F63" s="41"/>
      <c r="G63" s="41"/>
      <c r="H63" s="41"/>
      <c r="J63" s="321"/>
      <c r="K63" s="321"/>
      <c r="L63" s="317"/>
      <c r="M63" s="62"/>
      <c r="N63" s="41"/>
      <c r="O63" s="41"/>
      <c r="P63" s="52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2:28" ht="24.75" customHeight="1">
      <c r="B64" s="40"/>
      <c r="C64" s="40"/>
      <c r="D64" s="40"/>
      <c r="E64" s="40"/>
      <c r="F64" s="41"/>
      <c r="G64" s="41"/>
      <c r="H64" s="41"/>
      <c r="J64" s="321"/>
      <c r="L64" s="59"/>
      <c r="M64" s="62"/>
      <c r="N64" s="41"/>
      <c r="O64" s="41"/>
      <c r="P64" s="52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2:31" ht="24.75" customHeight="1">
      <c r="B65" s="40"/>
      <c r="C65" s="40"/>
      <c r="D65" s="40"/>
      <c r="E65" s="40"/>
      <c r="F65" s="41"/>
      <c r="G65" s="41"/>
      <c r="H65" s="41"/>
      <c r="K65" s="59"/>
      <c r="L65" s="59"/>
      <c r="M65" s="62"/>
      <c r="N65" s="41"/>
      <c r="O65" s="41"/>
      <c r="P65" s="52"/>
      <c r="Q65" s="41"/>
      <c r="R65" s="41"/>
      <c r="S65" s="52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2:31" ht="24.75" customHeight="1">
      <c r="B66" s="40"/>
      <c r="C66" s="40"/>
      <c r="D66" s="40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2"/>
      <c r="Q66" s="41"/>
      <c r="R66" s="41"/>
      <c r="S66" s="52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2:31" ht="24.75" customHeight="1">
      <c r="B67" s="40"/>
      <c r="C67" s="40"/>
      <c r="D67" s="40"/>
      <c r="E67" s="40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52"/>
      <c r="Q67" s="41"/>
      <c r="R67" s="41"/>
      <c r="S67" s="52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2:31" ht="24.75" customHeight="1">
      <c r="B68" s="40"/>
      <c r="C68" s="40"/>
      <c r="D68" s="40"/>
      <c r="E68" s="40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52"/>
      <c r="Q68" s="41"/>
      <c r="R68" s="41"/>
      <c r="S68" s="52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2:31" ht="24.75" customHeight="1">
      <c r="B69" s="40"/>
      <c r="C69" s="40"/>
      <c r="D69" s="40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52"/>
      <c r="Q69" s="41"/>
      <c r="R69" s="41"/>
      <c r="S69" s="52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2:31" ht="24.75" customHeight="1">
      <c r="B70" s="40"/>
      <c r="C70" s="40"/>
      <c r="D70" s="40"/>
      <c r="E70" s="4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52"/>
      <c r="Q70" s="41"/>
      <c r="R70" s="41"/>
      <c r="S70" s="52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2:31" ht="24.75" customHeight="1">
      <c r="B71" s="40"/>
      <c r="C71" s="40"/>
      <c r="D71" s="40"/>
      <c r="E71" s="40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52"/>
      <c r="Q71" s="41"/>
      <c r="R71" s="41"/>
      <c r="S71" s="52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2:31" ht="24.75" customHeight="1">
      <c r="B72" s="40"/>
      <c r="C72" s="40"/>
      <c r="D72" s="40"/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52"/>
      <c r="Q72" s="41"/>
      <c r="R72" s="41"/>
      <c r="S72" s="52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2:31" ht="24.75" customHeight="1">
      <c r="B73" s="40"/>
      <c r="C73" s="40"/>
      <c r="D73" s="40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2"/>
      <c r="Q73" s="41"/>
      <c r="R73" s="41"/>
      <c r="S73" s="52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2:31" ht="24.75" customHeight="1">
      <c r="B74" s="40"/>
      <c r="C74" s="40"/>
      <c r="D74" s="40"/>
      <c r="E74" s="40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52"/>
      <c r="Q74" s="41"/>
      <c r="R74" s="41"/>
      <c r="S74" s="52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2:31" ht="24.75" customHeight="1">
      <c r="B75" s="40"/>
      <c r="C75" s="40"/>
      <c r="D75" s="40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2"/>
      <c r="Q75" s="41"/>
      <c r="R75" s="41"/>
      <c r="S75" s="52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pans="2:31" ht="24.75" customHeight="1">
      <c r="B76" s="40"/>
      <c r="C76" s="40"/>
      <c r="D76" s="40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2"/>
      <c r="Q76" s="41"/>
      <c r="R76" s="41"/>
      <c r="S76" s="52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2:31" ht="24.75" customHeight="1">
      <c r="B77" s="40"/>
      <c r="C77" s="40"/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2"/>
      <c r="Q77" s="41"/>
      <c r="R77" s="41"/>
      <c r="S77" s="52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pans="2:31" ht="24.75" customHeight="1">
      <c r="B78" s="40"/>
      <c r="C78" s="40"/>
      <c r="D78" s="40"/>
      <c r="E78" s="40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2"/>
      <c r="Q78" s="41"/>
      <c r="R78" s="41"/>
      <c r="S78" s="52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pans="2:31" ht="24.75" customHeight="1">
      <c r="B79" s="40"/>
      <c r="C79" s="40"/>
      <c r="D79" s="40"/>
      <c r="E79" s="4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52"/>
      <c r="Q79" s="41"/>
      <c r="R79" s="41"/>
      <c r="S79" s="52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pans="2:31" ht="24.75" customHeight="1">
      <c r="B80" s="40"/>
      <c r="C80" s="40"/>
      <c r="D80" s="40"/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2"/>
      <c r="Q80" s="41"/>
      <c r="R80" s="41"/>
      <c r="S80" s="52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2:31" ht="24.75" customHeight="1">
      <c r="B81" s="40"/>
      <c r="C81" s="40"/>
      <c r="D81" s="40"/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52"/>
      <c r="Q81" s="41"/>
      <c r="R81" s="41"/>
      <c r="S81" s="52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2:31" ht="24.75" customHeight="1">
      <c r="B82" s="40"/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52"/>
      <c r="Q82" s="41"/>
      <c r="R82" s="41"/>
      <c r="S82" s="52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2:31" ht="24.75" customHeight="1">
      <c r="B83" s="40"/>
      <c r="C83" s="40"/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52"/>
      <c r="Q83" s="41"/>
      <c r="R83" s="41"/>
      <c r="S83" s="52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2:31" ht="24.75" customHeight="1">
      <c r="B84" s="40"/>
      <c r="C84" s="40"/>
      <c r="D84" s="40"/>
      <c r="E84" s="40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52"/>
      <c r="Q84" s="41"/>
      <c r="R84" s="41"/>
      <c r="S84" s="52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2:31" ht="24.75" customHeight="1">
      <c r="B85" s="40"/>
      <c r="C85" s="40"/>
      <c r="D85" s="40"/>
      <c r="E85" s="40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52"/>
      <c r="Q85" s="41"/>
      <c r="R85" s="41"/>
      <c r="S85" s="52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2:31" ht="24.75" customHeight="1">
      <c r="B86" s="40"/>
      <c r="C86" s="40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52"/>
      <c r="Q86" s="41"/>
      <c r="R86" s="41"/>
      <c r="S86" s="52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2:31" ht="24.75" customHeight="1">
      <c r="B87" s="40"/>
      <c r="C87" s="40"/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52"/>
      <c r="Q87" s="41"/>
      <c r="R87" s="41"/>
      <c r="S87" s="52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2:31" ht="24.75" customHeight="1">
      <c r="B88" s="40"/>
      <c r="C88" s="40"/>
      <c r="D88" s="40"/>
      <c r="E88" s="40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52"/>
      <c r="Q88" s="41"/>
      <c r="R88" s="41"/>
      <c r="S88" s="52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pans="2:31" ht="24.75" customHeight="1">
      <c r="B89" s="40"/>
      <c r="C89" s="40"/>
      <c r="D89" s="40"/>
      <c r="E89" s="40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52"/>
      <c r="Q89" s="41"/>
      <c r="R89" s="41"/>
      <c r="S89" s="52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pans="2:31" ht="24.75" customHeight="1">
      <c r="B90" s="40"/>
      <c r="C90" s="40"/>
      <c r="D90" s="40"/>
      <c r="E90" s="40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52"/>
      <c r="Q90" s="41"/>
      <c r="R90" s="41"/>
      <c r="S90" s="52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pans="2:31" ht="24.75" customHeight="1">
      <c r="B91" s="40"/>
      <c r="C91" s="40"/>
      <c r="D91" s="40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52"/>
      <c r="Q91" s="41"/>
      <c r="R91" s="41"/>
      <c r="S91" s="52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24.75" customHeight="1">
      <c r="B92" s="40"/>
      <c r="C92" s="40"/>
      <c r="D92" s="40"/>
      <c r="E92" s="40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52"/>
      <c r="Q92" s="41"/>
      <c r="R92" s="41"/>
      <c r="S92" s="52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pans="2:31" ht="24.75" customHeight="1">
      <c r="B93" s="40"/>
      <c r="C93" s="40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52"/>
      <c r="Q93" s="41"/>
      <c r="R93" s="41"/>
      <c r="S93" s="52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pans="2:31" ht="24.75" customHeight="1">
      <c r="B94" s="40"/>
      <c r="C94" s="40"/>
      <c r="D94" s="40"/>
      <c r="E94" s="40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52"/>
      <c r="Q94" s="41"/>
      <c r="R94" s="41"/>
      <c r="S94" s="52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pans="2:31" ht="24.75" customHeight="1">
      <c r="B95" s="40"/>
      <c r="C95" s="40"/>
      <c r="D95" s="40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52"/>
      <c r="Q95" s="41"/>
      <c r="R95" s="41"/>
      <c r="S95" s="52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pans="2:31" ht="24.75" customHeight="1">
      <c r="B96" s="40"/>
      <c r="C96" s="40"/>
      <c r="D96" s="4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52"/>
      <c r="Q96" s="41"/>
      <c r="R96" s="41"/>
      <c r="S96" s="52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pans="2:31" ht="24.75" customHeight="1">
      <c r="B97" s="40"/>
      <c r="C97" s="40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52"/>
      <c r="Q97" s="41"/>
      <c r="R97" s="41"/>
      <c r="S97" s="52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pans="2:31" ht="24.75" customHeight="1">
      <c r="B98" s="40"/>
      <c r="C98" s="40"/>
      <c r="D98" s="40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52"/>
      <c r="Q98" s="41"/>
      <c r="R98" s="41"/>
      <c r="S98" s="52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2:31" ht="24.75" customHeight="1">
      <c r="B99" s="40"/>
      <c r="C99" s="40"/>
      <c r="D99" s="40"/>
      <c r="E99" s="40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52"/>
      <c r="Q99" s="41"/>
      <c r="R99" s="41"/>
      <c r="S99" s="52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pans="2:31" ht="24.75" customHeight="1">
      <c r="B100" s="40"/>
      <c r="C100" s="40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52"/>
      <c r="Q100" s="41"/>
      <c r="R100" s="41"/>
      <c r="S100" s="52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pans="2:31" ht="24.75" customHeight="1">
      <c r="B101" s="40"/>
      <c r="C101" s="40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52"/>
      <c r="Q101" s="41"/>
      <c r="R101" s="41"/>
      <c r="S101" s="52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pans="2:31" ht="24.75" customHeight="1">
      <c r="B102" s="40"/>
      <c r="C102" s="40"/>
      <c r="D102" s="40"/>
      <c r="E102" s="40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52"/>
      <c r="Q102" s="41"/>
      <c r="R102" s="41"/>
      <c r="S102" s="52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2:31" ht="24.75" customHeight="1">
      <c r="B103" s="40"/>
      <c r="C103" s="40"/>
      <c r="D103" s="40"/>
      <c r="E103" s="40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52"/>
      <c r="Q103" s="41"/>
      <c r="R103" s="41"/>
      <c r="S103" s="52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24.75" customHeight="1">
      <c r="B104" s="40"/>
      <c r="C104" s="40"/>
      <c r="D104" s="40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52"/>
      <c r="Q104" s="41"/>
      <c r="R104" s="41"/>
      <c r="S104" s="52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pans="2:31" ht="24.75" customHeight="1">
      <c r="B105" s="40"/>
      <c r="C105" s="40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52"/>
      <c r="Q105" s="41"/>
      <c r="R105" s="41"/>
      <c r="S105" s="52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pans="2:31" ht="24.75" customHeight="1">
      <c r="B106" s="40"/>
      <c r="C106" s="40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52"/>
      <c r="Q106" s="41"/>
      <c r="R106" s="41"/>
      <c r="S106" s="52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pans="2:31" ht="24.75" customHeight="1">
      <c r="B107" s="40"/>
      <c r="C107" s="40"/>
      <c r="D107" s="40"/>
      <c r="E107" s="40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52"/>
      <c r="Q107" s="41"/>
      <c r="R107" s="41"/>
      <c r="S107" s="52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pans="2:31" ht="24.75" customHeight="1">
      <c r="B108" s="40"/>
      <c r="C108" s="40"/>
      <c r="D108" s="40"/>
      <c r="E108" s="40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52"/>
      <c r="Q108" s="41"/>
      <c r="R108" s="41"/>
      <c r="S108" s="52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pans="2:31" ht="24.75" customHeight="1">
      <c r="B109" s="40"/>
      <c r="C109" s="40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52"/>
      <c r="Q109" s="41"/>
      <c r="R109" s="41"/>
      <c r="S109" s="5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pans="2:31" ht="24.75" customHeight="1">
      <c r="B110" s="40"/>
      <c r="C110" s="40"/>
      <c r="D110" s="40"/>
      <c r="E110" s="4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52"/>
      <c r="Q110" s="41"/>
      <c r="R110" s="41"/>
      <c r="S110" s="52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pans="2:31" ht="24.75" customHeight="1">
      <c r="B111" s="40"/>
      <c r="C111" s="40"/>
      <c r="D111" s="40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52"/>
      <c r="Q111" s="41"/>
      <c r="R111" s="41"/>
      <c r="S111" s="5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pans="2:31" ht="24.75" customHeight="1">
      <c r="B112" s="40"/>
      <c r="C112" s="40"/>
      <c r="D112" s="40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52"/>
      <c r="Q112" s="41"/>
      <c r="R112" s="41"/>
      <c r="S112" s="52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pans="2:31" ht="24.75" customHeight="1">
      <c r="B113" s="40"/>
      <c r="C113" s="40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52"/>
      <c r="Q113" s="41"/>
      <c r="R113" s="41"/>
      <c r="S113" s="52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pans="2:31" ht="24.75" customHeight="1">
      <c r="B114" s="40"/>
      <c r="C114" s="40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52"/>
      <c r="Q114" s="41"/>
      <c r="R114" s="41"/>
      <c r="S114" s="52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pans="2:31" ht="24.75" customHeight="1">
      <c r="B115" s="40"/>
      <c r="C115" s="40"/>
      <c r="D115" s="40"/>
      <c r="E115" s="40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52"/>
      <c r="Q115" s="41"/>
      <c r="R115" s="41"/>
      <c r="S115" s="52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pans="2:31" ht="24.75" customHeight="1">
      <c r="B116" s="40"/>
      <c r="C116" s="40"/>
      <c r="D116" s="40"/>
      <c r="E116" s="40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52"/>
      <c r="Q116" s="41"/>
      <c r="R116" s="41"/>
      <c r="S116" s="52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pans="2:31" ht="24.75" customHeight="1">
      <c r="B117" s="40"/>
      <c r="C117" s="40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52"/>
      <c r="Q117" s="41"/>
      <c r="R117" s="41"/>
      <c r="S117" s="52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2:31" ht="24.75" customHeight="1">
      <c r="B118" s="40"/>
      <c r="C118" s="40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52"/>
      <c r="Q118" s="41"/>
      <c r="R118" s="41"/>
      <c r="S118" s="52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2:31" ht="24.75" customHeight="1">
      <c r="B119" s="40"/>
      <c r="C119" s="40"/>
      <c r="D119" s="40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52"/>
      <c r="Q119" s="41"/>
      <c r="R119" s="41"/>
      <c r="S119" s="52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2:31" ht="24.75" customHeight="1">
      <c r="B120" s="40"/>
      <c r="C120" s="40"/>
      <c r="D120" s="40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52"/>
      <c r="Q120" s="41"/>
      <c r="R120" s="41"/>
      <c r="S120" s="52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2:31" ht="24.75" customHeight="1">
      <c r="B121" s="40"/>
      <c r="C121" s="40"/>
      <c r="D121" s="40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52"/>
      <c r="Q121" s="41"/>
      <c r="R121" s="41"/>
      <c r="S121" s="52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2:31" ht="24.75" customHeight="1">
      <c r="B122" s="40"/>
      <c r="C122" s="40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52"/>
      <c r="Q122" s="41"/>
      <c r="R122" s="41"/>
      <c r="S122" s="52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2:31" ht="24.75" customHeight="1">
      <c r="B123" s="40"/>
      <c r="C123" s="40"/>
      <c r="D123" s="40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52"/>
      <c r="Q123" s="41"/>
      <c r="R123" s="41"/>
      <c r="S123" s="52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2:31" ht="24.75" customHeight="1">
      <c r="B124" s="40"/>
      <c r="C124" s="40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52"/>
      <c r="Q124" s="41"/>
      <c r="R124" s="41"/>
      <c r="S124" s="52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2:31" ht="24.75" customHeight="1">
      <c r="B125" s="40"/>
      <c r="C125" s="40"/>
      <c r="D125" s="40"/>
      <c r="E125" s="40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52"/>
      <c r="Q125" s="41"/>
      <c r="R125" s="41"/>
      <c r="S125" s="52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2:31" ht="24.75" customHeight="1">
      <c r="B126" s="40"/>
      <c r="C126" s="40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52"/>
      <c r="Q126" s="41"/>
      <c r="R126" s="41"/>
      <c r="S126" s="52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2:31" ht="24.75" customHeight="1">
      <c r="B127" s="40"/>
      <c r="C127" s="40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52"/>
      <c r="Q127" s="41"/>
      <c r="R127" s="41"/>
      <c r="S127" s="52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2:31" ht="24.75" customHeight="1">
      <c r="B128" s="40"/>
      <c r="C128" s="40"/>
      <c r="D128" s="40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52"/>
      <c r="Q128" s="41"/>
      <c r="R128" s="41"/>
      <c r="S128" s="52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ht="24.75" customHeight="1">
      <c r="B129" s="40"/>
      <c r="C129" s="40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52"/>
      <c r="Q129" s="41"/>
      <c r="R129" s="41"/>
      <c r="S129" s="52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ht="24.75" customHeight="1">
      <c r="B130" s="40"/>
      <c r="C130" s="40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52"/>
      <c r="Q130" s="41"/>
      <c r="R130" s="41"/>
      <c r="S130" s="52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ht="24.75" customHeight="1">
      <c r="B131" s="40"/>
      <c r="C131" s="40"/>
      <c r="D131" s="40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52"/>
      <c r="Q131" s="41"/>
      <c r="R131" s="41"/>
      <c r="S131" s="52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ht="24.75" customHeight="1">
      <c r="B132" s="40"/>
      <c r="C132" s="40"/>
      <c r="D132" s="40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52"/>
      <c r="Q132" s="41"/>
      <c r="R132" s="41"/>
      <c r="S132" s="52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ht="24.75" customHeight="1">
      <c r="B133" s="40"/>
      <c r="C133" s="40"/>
      <c r="D133" s="40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52"/>
      <c r="Q133" s="41"/>
      <c r="R133" s="41"/>
      <c r="S133" s="52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24.75" customHeight="1"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52"/>
      <c r="Q134" s="41"/>
      <c r="R134" s="41"/>
      <c r="S134" s="52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ht="24.75" customHeight="1">
      <c r="B135" s="40"/>
      <c r="C135" s="40"/>
      <c r="D135" s="40"/>
      <c r="E135" s="40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52"/>
      <c r="Q135" s="41"/>
      <c r="R135" s="41"/>
      <c r="S135" s="52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ht="24.75" customHeight="1">
      <c r="B136" s="40"/>
      <c r="C136" s="40"/>
      <c r="D136" s="40"/>
      <c r="E136" s="40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52"/>
      <c r="Q136" s="41"/>
      <c r="R136" s="41"/>
      <c r="S136" s="52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ht="24.75" customHeight="1">
      <c r="B137" s="40"/>
      <c r="C137" s="40"/>
      <c r="D137" s="40"/>
      <c r="E137" s="4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52"/>
      <c r="Q137" s="41"/>
      <c r="R137" s="41"/>
      <c r="S137" s="52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ht="24.75" customHeight="1">
      <c r="B138" s="40"/>
      <c r="C138" s="40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52"/>
      <c r="Q138" s="41"/>
      <c r="R138" s="41"/>
      <c r="S138" s="52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ht="24.75" customHeight="1">
      <c r="B139" s="40"/>
      <c r="C139" s="40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52"/>
      <c r="Q139" s="41"/>
      <c r="R139" s="41"/>
      <c r="S139" s="52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ht="24.75" customHeight="1">
      <c r="B140" s="40"/>
      <c r="C140" s="40"/>
      <c r="D140" s="40"/>
      <c r="E140" s="4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52"/>
      <c r="Q140" s="41"/>
      <c r="R140" s="41"/>
      <c r="S140" s="52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ht="24.75" customHeight="1">
      <c r="B141" s="40"/>
      <c r="C141" s="40"/>
      <c r="D141" s="40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52"/>
      <c r="Q141" s="41"/>
      <c r="R141" s="41"/>
      <c r="S141" s="52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ht="24.75" customHeight="1">
      <c r="B142" s="40"/>
      <c r="C142" s="40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52"/>
      <c r="Q142" s="41"/>
      <c r="R142" s="41"/>
      <c r="S142" s="52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ht="24.75" customHeight="1">
      <c r="B143" s="40"/>
      <c r="C143" s="40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52"/>
      <c r="Q143" s="41"/>
      <c r="R143" s="41"/>
      <c r="S143" s="52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ht="24.75" customHeight="1">
      <c r="B144" s="40"/>
      <c r="C144" s="40"/>
      <c r="D144" s="40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52"/>
      <c r="Q144" s="41"/>
      <c r="R144" s="41"/>
      <c r="S144" s="52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ht="24.75" customHeight="1">
      <c r="B145" s="40"/>
      <c r="C145" s="40"/>
      <c r="D145" s="40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52"/>
      <c r="Q145" s="41"/>
      <c r="R145" s="41"/>
      <c r="S145" s="52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ht="24.75" customHeight="1">
      <c r="B146" s="40"/>
      <c r="C146" s="40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52"/>
      <c r="Q146" s="41"/>
      <c r="R146" s="41"/>
      <c r="S146" s="52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ht="24.75" customHeight="1">
      <c r="B147" s="40"/>
      <c r="C147" s="40"/>
      <c r="D147" s="40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52"/>
      <c r="Q147" s="41"/>
      <c r="R147" s="41"/>
      <c r="S147" s="52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ht="24.75" customHeight="1">
      <c r="B148" s="40"/>
      <c r="C148" s="40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2"/>
      <c r="Q148" s="41"/>
      <c r="R148" s="41"/>
      <c r="S148" s="52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ht="24.75" customHeight="1">
      <c r="B149" s="40"/>
      <c r="C149" s="40"/>
      <c r="D149" s="40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2"/>
      <c r="Q149" s="41"/>
      <c r="R149" s="41"/>
      <c r="S149" s="52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ht="24.75" customHeight="1">
      <c r="B150" s="40"/>
      <c r="C150" s="40"/>
      <c r="D150" s="40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2"/>
      <c r="Q150" s="41"/>
      <c r="R150" s="41"/>
      <c r="S150" s="52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ht="24.75" customHeight="1">
      <c r="B151" s="40"/>
      <c r="C151" s="40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2"/>
      <c r="Q151" s="41"/>
      <c r="R151" s="41"/>
      <c r="S151" s="52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ht="24.75" customHeight="1">
      <c r="B152" s="40"/>
      <c r="C152" s="40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2"/>
      <c r="Q152" s="41"/>
      <c r="R152" s="41"/>
      <c r="S152" s="52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ht="24.75" customHeight="1">
      <c r="B153" s="40"/>
      <c r="C153" s="40"/>
      <c r="D153" s="40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2"/>
      <c r="Q153" s="41"/>
      <c r="R153" s="41"/>
      <c r="S153" s="52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ht="24.75" customHeight="1">
      <c r="B154" s="40"/>
      <c r="C154" s="40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52"/>
      <c r="Q154" s="41"/>
      <c r="R154" s="41"/>
      <c r="S154" s="52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ht="24.75" customHeight="1">
      <c r="B155" s="40"/>
      <c r="C155" s="40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2"/>
      <c r="Q155" s="41"/>
      <c r="R155" s="41"/>
      <c r="S155" s="52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ht="24.75" customHeight="1">
      <c r="B156" s="40"/>
      <c r="C156" s="40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52"/>
      <c r="Q156" s="41"/>
      <c r="R156" s="41"/>
      <c r="S156" s="52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ht="24.75" customHeight="1">
      <c r="B157" s="40"/>
      <c r="C157" s="40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52"/>
      <c r="Q157" s="41"/>
      <c r="R157" s="41"/>
      <c r="S157" s="52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ht="24.75" customHeight="1">
      <c r="B158" s="40"/>
      <c r="C158" s="40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52"/>
      <c r="Q158" s="41"/>
      <c r="R158" s="41"/>
      <c r="S158" s="52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ht="24.75" customHeight="1">
      <c r="B159" s="40"/>
      <c r="C159" s="40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52"/>
      <c r="Q159" s="41"/>
      <c r="R159" s="41"/>
      <c r="S159" s="52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ht="24.75" customHeight="1">
      <c r="B160" s="40"/>
      <c r="C160" s="40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52"/>
      <c r="Q160" s="41"/>
      <c r="R160" s="41"/>
      <c r="S160" s="52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ht="24.75" customHeight="1">
      <c r="B161" s="40"/>
      <c r="C161" s="40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52"/>
      <c r="Q161" s="41"/>
      <c r="R161" s="41"/>
      <c r="S161" s="52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ht="24.75" customHeight="1">
      <c r="B162" s="40"/>
      <c r="C162" s="40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52"/>
      <c r="Q162" s="41"/>
      <c r="R162" s="41"/>
      <c r="S162" s="52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ht="24.75" customHeight="1">
      <c r="B163" s="40"/>
      <c r="C163" s="40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52"/>
      <c r="Q163" s="41"/>
      <c r="R163" s="41"/>
      <c r="S163" s="52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ht="24.75" customHeight="1">
      <c r="B164" s="40"/>
      <c r="C164" s="40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52"/>
      <c r="Q164" s="41"/>
      <c r="R164" s="41"/>
      <c r="S164" s="52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ht="24.75" customHeight="1">
      <c r="B165" s="40"/>
      <c r="C165" s="40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52"/>
      <c r="Q165" s="41"/>
      <c r="R165" s="41"/>
      <c r="S165" s="52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ht="24.75" customHeight="1">
      <c r="B166" s="40"/>
      <c r="C166" s="40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52"/>
      <c r="Q166" s="41"/>
      <c r="R166" s="41"/>
      <c r="S166" s="52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ht="24.75" customHeight="1">
      <c r="B167" s="40"/>
      <c r="C167" s="40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52"/>
      <c r="Q167" s="41"/>
      <c r="R167" s="41"/>
      <c r="S167" s="52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ht="24.75" customHeight="1">
      <c r="B168" s="40"/>
      <c r="C168" s="40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52"/>
      <c r="Q168" s="41"/>
      <c r="R168" s="41"/>
      <c r="S168" s="52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ht="24.75" customHeight="1">
      <c r="B169" s="40"/>
      <c r="C169" s="40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52"/>
      <c r="Q169" s="41"/>
      <c r="R169" s="41"/>
      <c r="S169" s="52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ht="24.75" customHeight="1">
      <c r="B170" s="40"/>
      <c r="C170" s="40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52"/>
      <c r="Q170" s="41"/>
      <c r="R170" s="41"/>
      <c r="S170" s="52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ht="24.75" customHeight="1">
      <c r="B171" s="40"/>
      <c r="C171" s="40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52"/>
      <c r="Q171" s="41"/>
      <c r="R171" s="41"/>
      <c r="S171" s="52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ht="24.75" customHeight="1">
      <c r="B172" s="40"/>
      <c r="C172" s="40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52"/>
      <c r="Q172" s="41"/>
      <c r="R172" s="41"/>
      <c r="S172" s="52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ht="24.75" customHeight="1">
      <c r="B173" s="40"/>
      <c r="C173" s="40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52"/>
      <c r="Q173" s="41"/>
      <c r="R173" s="41"/>
      <c r="S173" s="52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ht="24.75" customHeight="1">
      <c r="B174" s="40"/>
      <c r="C174" s="40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52"/>
      <c r="Q174" s="41"/>
      <c r="R174" s="41"/>
      <c r="S174" s="52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ht="24.75" customHeight="1">
      <c r="B175" s="40"/>
      <c r="C175" s="40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52"/>
      <c r="Q175" s="41"/>
      <c r="R175" s="41"/>
      <c r="S175" s="52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ht="24.75" customHeight="1">
      <c r="B176" s="40"/>
      <c r="C176" s="40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52"/>
      <c r="Q176" s="41"/>
      <c r="R176" s="41"/>
      <c r="S176" s="52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2:31" ht="24.75" customHeight="1">
      <c r="B177" s="40"/>
      <c r="C177" s="40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52"/>
      <c r="Q177" s="41"/>
      <c r="R177" s="41"/>
      <c r="S177" s="52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2:31" ht="24.75" customHeight="1">
      <c r="B178" s="40"/>
      <c r="C178" s="40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52"/>
      <c r="Q178" s="41"/>
      <c r="R178" s="41"/>
      <c r="S178" s="52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  <row r="179" spans="2:31" ht="24.75" customHeight="1">
      <c r="B179" s="40"/>
      <c r="C179" s="40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52"/>
      <c r="Q179" s="41"/>
      <c r="R179" s="41"/>
      <c r="S179" s="52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  <row r="180" spans="2:31" ht="24.75" customHeight="1">
      <c r="B180" s="40"/>
      <c r="C180" s="40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52"/>
      <c r="Q180" s="41"/>
      <c r="R180" s="41"/>
      <c r="S180" s="52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  <row r="181" spans="2:31" ht="24.75" customHeight="1">
      <c r="B181" s="40"/>
      <c r="C181" s="40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52"/>
      <c r="Q181" s="41"/>
      <c r="R181" s="41"/>
      <c r="S181" s="52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  <row r="182" spans="2:31" ht="24.75" customHeight="1">
      <c r="B182" s="40"/>
      <c r="C182" s="40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52"/>
      <c r="Q182" s="41"/>
      <c r="R182" s="41"/>
      <c r="S182" s="52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24.75" customHeight="1">
      <c r="B183" s="40"/>
      <c r="C183" s="40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52"/>
      <c r="Q183" s="41"/>
      <c r="R183" s="41"/>
      <c r="S183" s="52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  <row r="184" spans="2:31" ht="24.75" customHeight="1">
      <c r="B184" s="40"/>
      <c r="C184" s="40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52"/>
      <c r="Q184" s="41"/>
      <c r="R184" s="41"/>
      <c r="S184" s="52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  <row r="185" spans="2:31" ht="24.75" customHeight="1">
      <c r="B185" s="40"/>
      <c r="C185" s="40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52"/>
      <c r="Q185" s="41"/>
      <c r="R185" s="41"/>
      <c r="S185" s="52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  <row r="186" spans="2:31" ht="24.75" customHeight="1">
      <c r="B186" s="40"/>
      <c r="C186" s="40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52"/>
      <c r="Q186" s="41"/>
      <c r="R186" s="41"/>
      <c r="S186" s="52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  <row r="187" spans="2:31" ht="24.75" customHeight="1">
      <c r="B187" s="40"/>
      <c r="C187" s="40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52"/>
      <c r="Q187" s="41"/>
      <c r="R187" s="41"/>
      <c r="S187" s="52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  <row r="188" spans="2:31" ht="24.75" customHeight="1">
      <c r="B188" s="40"/>
      <c r="C188" s="40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52"/>
      <c r="Q188" s="41"/>
      <c r="R188" s="41"/>
      <c r="S188" s="52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  <row r="189" spans="2:31" ht="24.75" customHeight="1">
      <c r="B189" s="40"/>
      <c r="C189" s="40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52"/>
      <c r="Q189" s="41"/>
      <c r="R189" s="41"/>
      <c r="S189" s="52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  <row r="190" spans="2:31" ht="24.75" customHeight="1">
      <c r="B190" s="40"/>
      <c r="C190" s="40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52"/>
      <c r="Q190" s="41"/>
      <c r="R190" s="41"/>
      <c r="S190" s="52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  <row r="191" spans="2:31" ht="24.75" customHeight="1">
      <c r="B191" s="40"/>
      <c r="C191" s="40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52"/>
      <c r="Q191" s="41"/>
      <c r="R191" s="41"/>
      <c r="S191" s="52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  <row r="192" spans="2:31" ht="24.75" customHeight="1">
      <c r="B192" s="40"/>
      <c r="C192" s="40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52"/>
      <c r="Q192" s="41"/>
      <c r="R192" s="41"/>
      <c r="S192" s="52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  <row r="193" spans="2:31" ht="24.75" customHeight="1">
      <c r="B193" s="40"/>
      <c r="C193" s="40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52"/>
      <c r="Q193" s="41"/>
      <c r="R193" s="41"/>
      <c r="S193" s="52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  <row r="194" spans="2:31" ht="24.75" customHeight="1">
      <c r="B194" s="40"/>
      <c r="C194" s="40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52"/>
      <c r="Q194" s="41"/>
      <c r="R194" s="41"/>
      <c r="S194" s="52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  <row r="195" spans="2:31" ht="24.75" customHeight="1">
      <c r="B195" s="40"/>
      <c r="C195" s="40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52"/>
      <c r="Q195" s="41"/>
      <c r="R195" s="41"/>
      <c r="S195" s="52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2:31" ht="24.75" customHeight="1">
      <c r="B196" s="40"/>
      <c r="C196" s="40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52"/>
      <c r="Q196" s="41"/>
      <c r="R196" s="41"/>
      <c r="S196" s="52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  <row r="197" spans="2:31" ht="24.75" customHeight="1">
      <c r="B197" s="40"/>
      <c r="C197" s="40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52"/>
      <c r="Q197" s="41"/>
      <c r="R197" s="41"/>
      <c r="S197" s="52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  <row r="198" spans="2:31" ht="24.75" customHeight="1">
      <c r="B198" s="40"/>
      <c r="C198" s="40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52"/>
      <c r="Q198" s="41"/>
      <c r="R198" s="41"/>
      <c r="S198" s="52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  <row r="199" spans="2:31" ht="24.75" customHeight="1">
      <c r="B199" s="40"/>
      <c r="C199" s="40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52"/>
      <c r="Q199" s="41"/>
      <c r="R199" s="41"/>
      <c r="S199" s="52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  <row r="200" spans="2:31" ht="24.75" customHeight="1">
      <c r="B200" s="40"/>
      <c r="C200" s="40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52"/>
      <c r="Q200" s="41"/>
      <c r="R200" s="41"/>
      <c r="S200" s="52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  <row r="201" spans="2:31" ht="24.75" customHeight="1">
      <c r="B201" s="40"/>
      <c r="C201" s="40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52"/>
      <c r="Q201" s="41"/>
      <c r="R201" s="41"/>
      <c r="S201" s="52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  <row r="202" spans="2:31" ht="24.75" customHeight="1">
      <c r="B202" s="40"/>
      <c r="C202" s="40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52"/>
      <c r="Q202" s="41"/>
      <c r="R202" s="41"/>
      <c r="S202" s="52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  <row r="203" spans="2:31" ht="24.75" customHeight="1">
      <c r="B203" s="40"/>
      <c r="C203" s="40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52"/>
      <c r="Q203" s="41"/>
      <c r="R203" s="41"/>
      <c r="S203" s="52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  <row r="204" spans="2:31" ht="24.75" customHeight="1">
      <c r="B204" s="40"/>
      <c r="C204" s="40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52"/>
      <c r="Q204" s="41"/>
      <c r="R204" s="41"/>
      <c r="S204" s="52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  <row r="205" spans="2:31" ht="24.75" customHeight="1">
      <c r="B205" s="40"/>
      <c r="C205" s="40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52"/>
      <c r="Q205" s="41"/>
      <c r="R205" s="41"/>
      <c r="S205" s="52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  <row r="206" spans="2:31" ht="24.75" customHeight="1">
      <c r="B206" s="40"/>
      <c r="C206" s="40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52"/>
      <c r="Q206" s="41"/>
      <c r="R206" s="41"/>
      <c r="S206" s="52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  <row r="207" spans="2:31" ht="24.75" customHeight="1">
      <c r="B207" s="40"/>
      <c r="C207" s="40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52"/>
      <c r="Q207" s="41"/>
      <c r="R207" s="41"/>
      <c r="S207" s="52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  <row r="208" spans="2:31" ht="24.75" customHeight="1">
      <c r="B208" s="40"/>
      <c r="C208" s="40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52"/>
      <c r="Q208" s="41"/>
      <c r="R208" s="41"/>
      <c r="S208" s="52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  <row r="209" spans="2:31" ht="24.75" customHeight="1">
      <c r="B209" s="40"/>
      <c r="C209" s="40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52"/>
      <c r="Q209" s="41"/>
      <c r="R209" s="41"/>
      <c r="S209" s="52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  <row r="210" spans="2:31" ht="24.75" customHeight="1">
      <c r="B210" s="40"/>
      <c r="C210" s="40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52"/>
      <c r="Q210" s="41"/>
      <c r="R210" s="41"/>
      <c r="S210" s="52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  <row r="211" spans="2:31" ht="24.75" customHeight="1">
      <c r="B211" s="40"/>
      <c r="C211" s="40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52"/>
      <c r="Q211" s="41"/>
      <c r="R211" s="41"/>
      <c r="S211" s="52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</row>
    <row r="212" spans="2:31" ht="24.75" customHeight="1">
      <c r="B212" s="40"/>
      <c r="C212" s="40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52"/>
      <c r="Q212" s="41"/>
      <c r="R212" s="41"/>
      <c r="S212" s="52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  <row r="213" spans="2:31" ht="24.75" customHeight="1">
      <c r="B213" s="40"/>
      <c r="C213" s="40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52"/>
      <c r="Q213" s="41"/>
      <c r="R213" s="41"/>
      <c r="S213" s="52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  <row r="214" spans="2:31" ht="24.75" customHeight="1">
      <c r="B214" s="40"/>
      <c r="C214" s="40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52"/>
      <c r="Q214" s="41"/>
      <c r="R214" s="41"/>
      <c r="S214" s="52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  <row r="215" spans="2:31" ht="24.75" customHeight="1">
      <c r="B215" s="40"/>
      <c r="C215" s="40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52"/>
      <c r="Q215" s="41"/>
      <c r="R215" s="41"/>
      <c r="S215" s="52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  <row r="216" spans="2:31" ht="24.75" customHeight="1">
      <c r="B216" s="40"/>
      <c r="C216" s="40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52"/>
      <c r="Q216" s="41"/>
      <c r="R216" s="41"/>
      <c r="S216" s="52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  <row r="217" spans="2:31" ht="24.75" customHeight="1">
      <c r="B217" s="40"/>
      <c r="C217" s="40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52"/>
      <c r="Q217" s="41"/>
      <c r="R217" s="41"/>
      <c r="S217" s="52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  <row r="218" spans="2:31" ht="24.75" customHeight="1">
      <c r="B218" s="40"/>
      <c r="C218" s="40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52"/>
      <c r="Q218" s="41"/>
      <c r="R218" s="41"/>
      <c r="S218" s="52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2:31" ht="24.75" customHeight="1">
      <c r="B219" s="40"/>
      <c r="C219" s="40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52"/>
      <c r="Q219" s="41"/>
      <c r="R219" s="41"/>
      <c r="S219" s="52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  <row r="220" spans="2:31" ht="24.75" customHeight="1">
      <c r="B220" s="40"/>
      <c r="C220" s="40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52"/>
      <c r="Q220" s="41"/>
      <c r="R220" s="41"/>
      <c r="S220" s="52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  <row r="221" spans="2:31" ht="24.75" customHeight="1">
      <c r="B221" s="40"/>
      <c r="C221" s="40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52"/>
      <c r="Q221" s="41"/>
      <c r="R221" s="41"/>
      <c r="S221" s="52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  <row r="222" spans="2:31" ht="24.75" customHeight="1">
      <c r="B222" s="40"/>
      <c r="C222" s="40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52"/>
      <c r="Q222" s="41"/>
      <c r="R222" s="41"/>
      <c r="S222" s="52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  <row r="223" spans="2:31" ht="24.75" customHeight="1">
      <c r="B223" s="40"/>
      <c r="C223" s="40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52"/>
      <c r="Q223" s="41"/>
      <c r="R223" s="41"/>
      <c r="S223" s="52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  <row r="224" spans="2:31" ht="24.75" customHeight="1">
      <c r="B224" s="40"/>
      <c r="C224" s="40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52"/>
      <c r="Q224" s="41"/>
      <c r="R224" s="41"/>
      <c r="S224" s="52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  <row r="225" spans="2:31" ht="24.75" customHeight="1">
      <c r="B225" s="40"/>
      <c r="C225" s="40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52"/>
      <c r="Q225" s="41"/>
      <c r="R225" s="41"/>
      <c r="S225" s="52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  <row r="226" spans="2:31" ht="24.75" customHeight="1">
      <c r="B226" s="40"/>
      <c r="C226" s="40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52"/>
      <c r="Q226" s="41"/>
      <c r="R226" s="41"/>
      <c r="S226" s="52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  <row r="227" spans="2:31" ht="24.75" customHeight="1">
      <c r="B227" s="40"/>
      <c r="C227" s="40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52"/>
      <c r="Q227" s="41"/>
      <c r="R227" s="41"/>
      <c r="S227" s="52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  <row r="228" spans="2:31" ht="24.75" customHeight="1">
      <c r="B228" s="40"/>
      <c r="C228" s="40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52"/>
      <c r="Q228" s="41"/>
      <c r="R228" s="41"/>
      <c r="S228" s="52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  <row r="229" spans="2:31" ht="24.75" customHeight="1">
      <c r="B229" s="40"/>
      <c r="C229" s="40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52"/>
      <c r="Q229" s="41"/>
      <c r="R229" s="41"/>
      <c r="S229" s="52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  <row r="230" spans="2:31" ht="24.75" customHeight="1">
      <c r="B230" s="40"/>
      <c r="C230" s="40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52"/>
      <c r="Q230" s="41"/>
      <c r="R230" s="41"/>
      <c r="S230" s="52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  <row r="231" spans="2:31" ht="24.75" customHeight="1">
      <c r="B231" s="40"/>
      <c r="C231" s="40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52"/>
      <c r="Q231" s="41"/>
      <c r="R231" s="41"/>
      <c r="S231" s="52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  <row r="232" spans="2:31" ht="24.75" customHeight="1">
      <c r="B232" s="40"/>
      <c r="C232" s="40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52"/>
      <c r="Q232" s="41"/>
      <c r="R232" s="41"/>
      <c r="S232" s="52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  <row r="233" spans="2:31" ht="24.75" customHeight="1">
      <c r="B233" s="40"/>
      <c r="C233" s="40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52"/>
      <c r="Q233" s="41"/>
      <c r="R233" s="41"/>
      <c r="S233" s="52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  <row r="234" spans="2:31" ht="24.75" customHeight="1">
      <c r="B234" s="40"/>
      <c r="C234" s="40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52"/>
      <c r="Q234" s="41"/>
      <c r="R234" s="41"/>
      <c r="S234" s="52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  <row r="235" spans="2:31" ht="24.75" customHeight="1">
      <c r="B235" s="40"/>
      <c r="C235" s="40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52"/>
      <c r="Q235" s="41"/>
      <c r="R235" s="41"/>
      <c r="S235" s="52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</row>
    <row r="236" spans="2:31" ht="24.75" customHeight="1">
      <c r="B236" s="40"/>
      <c r="C236" s="40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52"/>
      <c r="Q236" s="41"/>
      <c r="R236" s="41"/>
      <c r="S236" s="52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2:31" ht="24.75" customHeight="1">
      <c r="B237" s="40"/>
      <c r="C237" s="40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52"/>
      <c r="Q237" s="41"/>
      <c r="R237" s="41"/>
      <c r="S237" s="52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</row>
    <row r="238" spans="2:31" ht="24.75" customHeight="1">
      <c r="B238" s="40"/>
      <c r="C238" s="40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52"/>
      <c r="Q238" s="41"/>
      <c r="R238" s="41"/>
      <c r="S238" s="52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  <row r="239" spans="2:31" ht="24.75" customHeight="1">
      <c r="B239" s="40"/>
      <c r="C239" s="40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52"/>
      <c r="Q239" s="41"/>
      <c r="R239" s="41"/>
      <c r="S239" s="52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2:31" ht="24.75" customHeight="1">
      <c r="B240" s="40"/>
      <c r="C240" s="40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52"/>
      <c r="Q240" s="41"/>
      <c r="R240" s="41"/>
      <c r="S240" s="52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  <row r="241" spans="2:31" ht="24.75" customHeight="1">
      <c r="B241" s="40"/>
      <c r="C241" s="40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52"/>
      <c r="Q241" s="41"/>
      <c r="R241" s="41"/>
      <c r="S241" s="52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  <row r="242" spans="2:31" ht="24.75" customHeight="1">
      <c r="B242" s="40"/>
      <c r="C242" s="40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52"/>
      <c r="Q242" s="41"/>
      <c r="R242" s="41"/>
      <c r="S242" s="52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  <row r="243" spans="2:31" ht="24.75" customHeight="1">
      <c r="B243" s="40"/>
      <c r="C243" s="40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52"/>
      <c r="Q243" s="41"/>
      <c r="R243" s="41"/>
      <c r="S243" s="52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  <row r="244" spans="2:31" ht="24.75" customHeight="1">
      <c r="B244" s="40"/>
      <c r="C244" s="40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52"/>
      <c r="Q244" s="41"/>
      <c r="R244" s="41"/>
      <c r="S244" s="52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  <row r="245" spans="2:31" ht="24.75" customHeight="1">
      <c r="B245" s="40"/>
      <c r="C245" s="40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52"/>
      <c r="Q245" s="41"/>
      <c r="R245" s="41"/>
      <c r="S245" s="52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  <row r="246" spans="2:31" ht="24.75" customHeight="1">
      <c r="B246" s="40"/>
      <c r="C246" s="40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52"/>
      <c r="Q246" s="41"/>
      <c r="R246" s="41"/>
      <c r="S246" s="52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</row>
    <row r="247" spans="2:31" ht="24.75" customHeight="1">
      <c r="B247" s="40"/>
      <c r="C247" s="40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52"/>
      <c r="Q247" s="41"/>
      <c r="R247" s="41"/>
      <c r="S247" s="52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  <row r="248" spans="2:31" ht="24.75" customHeight="1">
      <c r="B248" s="40"/>
      <c r="C248" s="40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52"/>
      <c r="Q248" s="41"/>
      <c r="R248" s="41"/>
      <c r="S248" s="52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  <row r="249" spans="2:31" ht="24.75" customHeight="1">
      <c r="B249" s="40"/>
      <c r="C249" s="40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52"/>
      <c r="Q249" s="41"/>
      <c r="R249" s="41"/>
      <c r="S249" s="52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  <row r="250" spans="2:31" ht="24.75" customHeight="1">
      <c r="B250" s="40"/>
      <c r="C250" s="40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52"/>
      <c r="Q250" s="41"/>
      <c r="R250" s="41"/>
      <c r="S250" s="52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  <row r="251" spans="2:31" ht="24.75" customHeight="1">
      <c r="B251" s="40"/>
      <c r="C251" s="40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52"/>
      <c r="Q251" s="41"/>
      <c r="R251" s="41"/>
      <c r="S251" s="52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  <row r="252" spans="2:31" ht="24.75" customHeight="1">
      <c r="B252" s="40"/>
      <c r="C252" s="40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52"/>
      <c r="Q252" s="41"/>
      <c r="R252" s="41"/>
      <c r="S252" s="52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  <row r="253" spans="2:31" ht="24.75" customHeight="1">
      <c r="B253" s="40"/>
      <c r="C253" s="40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52"/>
      <c r="Q253" s="41"/>
      <c r="R253" s="41"/>
      <c r="S253" s="52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</row>
    <row r="254" spans="2:31" ht="24.75" customHeight="1">
      <c r="B254" s="40"/>
      <c r="C254" s="40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52"/>
      <c r="Q254" s="41"/>
      <c r="R254" s="41"/>
      <c r="S254" s="52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</row>
    <row r="255" spans="2:31" ht="24.75" customHeight="1">
      <c r="B255" s="40"/>
      <c r="C255" s="40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52"/>
      <c r="Q255" s="41"/>
      <c r="R255" s="41"/>
      <c r="S255" s="52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  <row r="256" spans="2:31" ht="24.75" customHeight="1">
      <c r="B256" s="40"/>
      <c r="C256" s="40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52"/>
      <c r="Q256" s="41"/>
      <c r="R256" s="41"/>
      <c r="S256" s="52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  <row r="257" spans="2:31" ht="24.75" customHeight="1">
      <c r="B257" s="40"/>
      <c r="C257" s="40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52"/>
      <c r="Q257" s="41"/>
      <c r="R257" s="41"/>
      <c r="S257" s="52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  <row r="258" spans="2:31" ht="24.75" customHeight="1">
      <c r="B258" s="40"/>
      <c r="C258" s="40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52"/>
      <c r="Q258" s="41"/>
      <c r="R258" s="41"/>
      <c r="S258" s="52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  <row r="259" spans="2:31" ht="24.75" customHeight="1">
      <c r="B259" s="40"/>
      <c r="C259" s="40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52"/>
      <c r="Q259" s="41"/>
      <c r="R259" s="41"/>
      <c r="S259" s="52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  <row r="260" spans="2:31" ht="24.75" customHeight="1">
      <c r="B260" s="40"/>
      <c r="C260" s="40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52"/>
      <c r="Q260" s="41"/>
      <c r="R260" s="41"/>
      <c r="S260" s="52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</row>
    <row r="261" spans="2:31" ht="24.75" customHeight="1">
      <c r="B261" s="40"/>
      <c r="C261" s="40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52"/>
      <c r="Q261" s="41"/>
      <c r="R261" s="41"/>
      <c r="S261" s="52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24.75" customHeight="1">
      <c r="B262" s="40"/>
      <c r="C262" s="40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52"/>
      <c r="Q262" s="41"/>
      <c r="R262" s="41"/>
      <c r="S262" s="52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  <row r="263" spans="2:31" ht="24.75" customHeight="1">
      <c r="B263" s="40"/>
      <c r="C263" s="40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52"/>
      <c r="Q263" s="41"/>
      <c r="R263" s="41"/>
      <c r="S263" s="52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  <row r="264" spans="2:31" ht="24.75" customHeight="1">
      <c r="B264" s="40"/>
      <c r="C264" s="40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52"/>
      <c r="Q264" s="41"/>
      <c r="R264" s="41"/>
      <c r="S264" s="52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2:31" ht="24.75" customHeight="1">
      <c r="B265" s="40"/>
      <c r="C265" s="40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52"/>
      <c r="Q265" s="41"/>
      <c r="R265" s="41"/>
      <c r="S265" s="52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  <row r="266" spans="2:31" ht="24.75" customHeight="1">
      <c r="B266" s="40"/>
      <c r="C266" s="40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52"/>
      <c r="Q266" s="41"/>
      <c r="R266" s="41"/>
      <c r="S266" s="52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  <row r="267" spans="2:31" ht="24.75" customHeight="1">
      <c r="B267" s="40"/>
      <c r="C267" s="40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52"/>
      <c r="Q267" s="41"/>
      <c r="R267" s="41"/>
      <c r="S267" s="52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  <row r="268" spans="2:31" ht="24.75" customHeight="1">
      <c r="B268" s="40"/>
      <c r="C268" s="40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52"/>
      <c r="Q268" s="41"/>
      <c r="R268" s="41"/>
      <c r="S268" s="52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  <row r="269" spans="2:31" ht="24.75" customHeight="1">
      <c r="B269" s="40"/>
      <c r="C269" s="40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52"/>
      <c r="Q269" s="41"/>
      <c r="R269" s="41"/>
      <c r="S269" s="52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</row>
    <row r="270" spans="2:31" ht="24.75" customHeight="1">
      <c r="B270" s="40"/>
      <c r="C270" s="40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52"/>
      <c r="Q270" s="41"/>
      <c r="R270" s="41"/>
      <c r="S270" s="52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  <row r="271" spans="2:31" ht="24.75" customHeight="1">
      <c r="B271" s="40"/>
      <c r="C271" s="40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52"/>
      <c r="Q271" s="41"/>
      <c r="R271" s="41"/>
      <c r="S271" s="52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  <row r="272" spans="2:31" ht="24.75" customHeight="1">
      <c r="B272" s="40"/>
      <c r="C272" s="40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52"/>
      <c r="Q272" s="41"/>
      <c r="R272" s="41"/>
      <c r="S272" s="52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  <row r="273" spans="2:31" ht="24.75" customHeight="1">
      <c r="B273" s="40"/>
      <c r="C273" s="40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52"/>
      <c r="Q273" s="41"/>
      <c r="R273" s="41"/>
      <c r="S273" s="52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</row>
    <row r="274" spans="2:31" ht="24.75" customHeight="1">
      <c r="B274" s="40"/>
      <c r="C274" s="40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52"/>
      <c r="Q274" s="41"/>
      <c r="R274" s="41"/>
      <c r="S274" s="52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  <row r="275" spans="2:31" ht="24.75" customHeight="1">
      <c r="B275" s="40"/>
      <c r="C275" s="40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52"/>
      <c r="Q275" s="41"/>
      <c r="R275" s="41"/>
      <c r="S275" s="52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2:31" ht="24.75" customHeight="1">
      <c r="B276" s="40"/>
      <c r="C276" s="40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52"/>
      <c r="Q276" s="41"/>
      <c r="R276" s="41"/>
      <c r="S276" s="52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2:31" ht="24.75" customHeight="1">
      <c r="B277" s="40"/>
      <c r="C277" s="40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52"/>
      <c r="Q277" s="41"/>
      <c r="R277" s="41"/>
      <c r="S277" s="52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  <row r="278" spans="2:31" ht="24.75" customHeight="1">
      <c r="B278" s="40"/>
      <c r="C278" s="40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52"/>
      <c r="Q278" s="41"/>
      <c r="R278" s="41"/>
      <c r="S278" s="52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</row>
    <row r="279" spans="2:31" ht="24.75" customHeight="1">
      <c r="B279" s="40"/>
      <c r="C279" s="40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52"/>
      <c r="Q279" s="41"/>
      <c r="R279" s="41"/>
      <c r="S279" s="52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  <row r="280" spans="2:31" ht="24.75" customHeight="1">
      <c r="B280" s="40"/>
      <c r="C280" s="40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52"/>
      <c r="Q280" s="41"/>
      <c r="R280" s="41"/>
      <c r="S280" s="52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  <row r="281" spans="2:31" ht="24.75" customHeight="1">
      <c r="B281" s="40"/>
      <c r="C281" s="40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52"/>
      <c r="Q281" s="41"/>
      <c r="R281" s="41"/>
      <c r="S281" s="52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</row>
    <row r="282" spans="2:31" ht="24.75" customHeight="1">
      <c r="B282" s="40"/>
      <c r="C282" s="40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52"/>
      <c r="Q282" s="41"/>
      <c r="R282" s="41"/>
      <c r="S282" s="52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  <row r="283" spans="2:31" ht="24.75" customHeight="1">
      <c r="B283" s="40"/>
      <c r="C283" s="40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52"/>
      <c r="Q283" s="41"/>
      <c r="R283" s="41"/>
      <c r="S283" s="52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</row>
    <row r="284" spans="2:31" ht="24.75" customHeight="1">
      <c r="B284" s="40"/>
      <c r="C284" s="40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52"/>
      <c r="Q284" s="41"/>
      <c r="R284" s="41"/>
      <c r="S284" s="52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  <row r="285" spans="2:31" ht="24.75" customHeight="1">
      <c r="B285" s="40"/>
      <c r="C285" s="40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52"/>
      <c r="Q285" s="41"/>
      <c r="R285" s="41"/>
      <c r="S285" s="52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</row>
    <row r="286" spans="2:31" ht="24.75" customHeight="1">
      <c r="B286" s="40"/>
      <c r="C286" s="40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52"/>
      <c r="Q286" s="41"/>
      <c r="R286" s="41"/>
      <c r="S286" s="52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</row>
    <row r="287" spans="2:31" ht="24.75" customHeight="1">
      <c r="B287" s="40"/>
      <c r="C287" s="40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52"/>
      <c r="Q287" s="41"/>
      <c r="R287" s="41"/>
      <c r="S287" s="52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  <row r="288" spans="2:31" ht="24.75" customHeight="1">
      <c r="B288" s="40"/>
      <c r="C288" s="40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52"/>
      <c r="Q288" s="41"/>
      <c r="R288" s="41"/>
      <c r="S288" s="52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  <row r="289" spans="2:31" ht="24.75" customHeight="1">
      <c r="B289" s="40"/>
      <c r="C289" s="40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52"/>
      <c r="Q289" s="41"/>
      <c r="R289" s="41"/>
      <c r="S289" s="52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</row>
    <row r="290" spans="2:31" ht="24.75" customHeight="1">
      <c r="B290" s="40"/>
      <c r="C290" s="40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52"/>
      <c r="Q290" s="41"/>
      <c r="R290" s="41"/>
      <c r="S290" s="52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  <row r="291" spans="2:31" ht="24.75" customHeight="1">
      <c r="B291" s="40"/>
      <c r="C291" s="40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52"/>
      <c r="Q291" s="41"/>
      <c r="R291" s="41"/>
      <c r="S291" s="52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</row>
    <row r="292" spans="2:31" ht="24.75" customHeight="1">
      <c r="B292" s="40"/>
      <c r="C292" s="40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52"/>
      <c r="Q292" s="41"/>
      <c r="R292" s="41"/>
      <c r="S292" s="52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  <row r="293" spans="2:31" ht="24.75" customHeight="1">
      <c r="B293" s="40"/>
      <c r="C293" s="40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52"/>
      <c r="Q293" s="41"/>
      <c r="R293" s="41"/>
      <c r="S293" s="52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</row>
    <row r="294" spans="2:31" ht="24.75" customHeight="1">
      <c r="B294" s="40"/>
      <c r="C294" s="40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52"/>
      <c r="Q294" s="41"/>
      <c r="R294" s="41"/>
      <c r="S294" s="52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  <row r="295" spans="2:31" ht="24.75" customHeight="1">
      <c r="B295" s="40"/>
      <c r="C295" s="40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52"/>
      <c r="Q295" s="41"/>
      <c r="R295" s="41"/>
      <c r="S295" s="52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</row>
    <row r="296" spans="2:31" ht="24.75" customHeight="1">
      <c r="B296" s="40"/>
      <c r="C296" s="40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52"/>
      <c r="Q296" s="41"/>
      <c r="R296" s="41"/>
      <c r="S296" s="52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</row>
    <row r="297" spans="2:31" ht="24.75" customHeight="1">
      <c r="B297" s="40"/>
      <c r="C297" s="40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52"/>
      <c r="Q297" s="41"/>
      <c r="R297" s="41"/>
      <c r="S297" s="52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  <row r="298" spans="2:31" ht="24.75" customHeight="1">
      <c r="B298" s="40"/>
      <c r="C298" s="40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52"/>
      <c r="Q298" s="41"/>
      <c r="R298" s="41"/>
      <c r="S298" s="52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  <row r="299" spans="2:31" ht="24.75" customHeight="1">
      <c r="B299" s="40"/>
      <c r="C299" s="40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52"/>
      <c r="Q299" s="41"/>
      <c r="R299" s="41"/>
      <c r="S299" s="52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  <row r="300" spans="2:31" ht="24.75" customHeight="1">
      <c r="B300" s="40"/>
      <c r="C300" s="40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52"/>
      <c r="Q300" s="41"/>
      <c r="R300" s="41"/>
      <c r="S300" s="52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  <row r="301" spans="2:31" ht="24.75" customHeight="1">
      <c r="B301" s="40"/>
      <c r="C301" s="40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52"/>
      <c r="Q301" s="41"/>
      <c r="R301" s="41"/>
      <c r="S301" s="52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</row>
    <row r="302" spans="2:31" ht="24.75" customHeight="1">
      <c r="B302" s="40"/>
      <c r="C302" s="40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52"/>
      <c r="Q302" s="41"/>
      <c r="R302" s="41"/>
      <c r="S302" s="52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  <row r="303" spans="2:31" ht="24.75" customHeight="1">
      <c r="B303" s="40"/>
      <c r="C303" s="40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52"/>
      <c r="Q303" s="41"/>
      <c r="R303" s="41"/>
      <c r="S303" s="52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  <row r="304" spans="2:31" ht="24.75" customHeight="1">
      <c r="B304" s="40"/>
      <c r="C304" s="40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52"/>
      <c r="Q304" s="41"/>
      <c r="R304" s="41"/>
      <c r="S304" s="52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  <row r="305" spans="2:31" ht="24.75" customHeight="1">
      <c r="B305" s="40"/>
      <c r="C305" s="40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52"/>
      <c r="Q305" s="41"/>
      <c r="R305" s="41"/>
      <c r="S305" s="52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  <row r="306" spans="2:31" ht="24.75" customHeight="1">
      <c r="B306" s="40"/>
      <c r="C306" s="40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52"/>
      <c r="Q306" s="41"/>
      <c r="R306" s="41"/>
      <c r="S306" s="52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</row>
    <row r="307" spans="2:31" ht="24.75" customHeight="1">
      <c r="B307" s="40"/>
      <c r="C307" s="40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52"/>
      <c r="Q307" s="41"/>
      <c r="R307" s="41"/>
      <c r="S307" s="52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</row>
    <row r="308" spans="2:31" ht="24.75" customHeight="1">
      <c r="B308" s="40"/>
      <c r="C308" s="40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52"/>
      <c r="Q308" s="41"/>
      <c r="R308" s="41"/>
      <c r="S308" s="52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  <row r="309" spans="2:31" ht="24.75" customHeight="1">
      <c r="B309" s="40"/>
      <c r="C309" s="40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52"/>
      <c r="Q309" s="41"/>
      <c r="R309" s="41"/>
      <c r="S309" s="52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  <row r="310" spans="2:31" ht="24.75" customHeight="1">
      <c r="B310" s="40"/>
      <c r="C310" s="40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52"/>
      <c r="Q310" s="41"/>
      <c r="R310" s="41"/>
      <c r="S310" s="52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</row>
    <row r="311" spans="2:31" ht="24.75" customHeight="1">
      <c r="B311" s="40"/>
      <c r="C311" s="40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52"/>
      <c r="Q311" s="41"/>
      <c r="R311" s="41"/>
      <c r="S311" s="52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  <row r="312" spans="2:31" ht="24.75" customHeight="1">
      <c r="B312" s="40"/>
      <c r="C312" s="40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52"/>
      <c r="Q312" s="41"/>
      <c r="R312" s="41"/>
      <c r="S312" s="52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  <row r="313" spans="2:31" ht="24.75" customHeight="1">
      <c r="B313" s="40"/>
      <c r="C313" s="40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52"/>
      <c r="Q313" s="41"/>
      <c r="R313" s="41"/>
      <c r="S313" s="52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  <row r="314" spans="2:31" ht="24.75" customHeight="1">
      <c r="B314" s="40"/>
      <c r="C314" s="40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52"/>
      <c r="Q314" s="41"/>
      <c r="R314" s="41"/>
      <c r="S314" s="52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</row>
    <row r="315" spans="2:31" ht="24.75" customHeight="1">
      <c r="B315" s="40"/>
      <c r="C315" s="40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52"/>
      <c r="Q315" s="41"/>
      <c r="R315" s="41"/>
      <c r="S315" s="52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  <row r="316" spans="2:31" ht="24.75" customHeight="1">
      <c r="B316" s="40"/>
      <c r="C316" s="40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52"/>
      <c r="Q316" s="41"/>
      <c r="R316" s="41"/>
      <c r="S316" s="5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  <row r="317" spans="2:31" ht="24.75" customHeight="1">
      <c r="B317" s="40"/>
      <c r="C317" s="40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52"/>
      <c r="Q317" s="41"/>
      <c r="R317" s="41"/>
      <c r="S317" s="52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  <row r="318" spans="2:31" ht="24.75" customHeight="1">
      <c r="B318" s="40"/>
      <c r="C318" s="40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52"/>
      <c r="Q318" s="41"/>
      <c r="R318" s="41"/>
      <c r="S318" s="52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  <row r="319" spans="2:31" ht="24.75" customHeight="1">
      <c r="B319" s="40"/>
      <c r="C319" s="40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52"/>
      <c r="Q319" s="41"/>
      <c r="R319" s="41"/>
      <c r="S319" s="52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  <row r="320" spans="2:31" ht="24.75" customHeight="1">
      <c r="B320" s="40"/>
      <c r="C320" s="40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52"/>
      <c r="Q320" s="41"/>
      <c r="R320" s="41"/>
      <c r="S320" s="52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  <row r="321" spans="2:31" ht="24.75" customHeight="1">
      <c r="B321" s="40"/>
      <c r="C321" s="40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52"/>
      <c r="Q321" s="41"/>
      <c r="R321" s="41"/>
      <c r="S321" s="52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  <row r="322" spans="2:31" ht="24.75" customHeight="1">
      <c r="B322" s="40"/>
      <c r="C322" s="40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52"/>
      <c r="Q322" s="41"/>
      <c r="R322" s="41"/>
      <c r="S322" s="52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  <row r="323" spans="2:31" ht="24.75" customHeight="1">
      <c r="B323" s="40"/>
      <c r="C323" s="40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52"/>
      <c r="Q323" s="41"/>
      <c r="R323" s="41"/>
      <c r="S323" s="52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  <row r="324" spans="2:31" ht="24.75" customHeight="1">
      <c r="B324" s="40"/>
      <c r="C324" s="40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52"/>
      <c r="Q324" s="41"/>
      <c r="R324" s="41"/>
      <c r="S324" s="52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  <row r="325" spans="2:31" ht="24.75" customHeight="1">
      <c r="B325" s="40"/>
      <c r="C325" s="40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52"/>
      <c r="Q325" s="41"/>
      <c r="R325" s="41"/>
      <c r="S325" s="52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  <row r="326" spans="2:31" ht="24.75" customHeight="1">
      <c r="B326" s="40"/>
      <c r="C326" s="40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52"/>
      <c r="Q326" s="41"/>
      <c r="R326" s="41"/>
      <c r="S326" s="52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  <row r="327" spans="2:31" ht="24.75" customHeight="1">
      <c r="B327" s="40"/>
      <c r="C327" s="40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52"/>
      <c r="Q327" s="41"/>
      <c r="R327" s="41"/>
      <c r="S327" s="52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</row>
    <row r="328" spans="2:31" ht="24.75" customHeight="1">
      <c r="B328" s="40"/>
      <c r="C328" s="40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52"/>
      <c r="Q328" s="41"/>
      <c r="R328" s="41"/>
      <c r="S328" s="52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  <row r="329" spans="2:31" ht="24.75" customHeight="1">
      <c r="B329" s="40"/>
      <c r="C329" s="40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52"/>
      <c r="Q329" s="41"/>
      <c r="R329" s="41"/>
      <c r="S329" s="52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  <row r="330" spans="2:31" ht="24.75" customHeight="1">
      <c r="B330" s="40"/>
      <c r="C330" s="40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52"/>
      <c r="Q330" s="41"/>
      <c r="R330" s="41"/>
      <c r="S330" s="52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  <row r="331" spans="2:31" ht="24.75" customHeight="1">
      <c r="B331" s="40"/>
      <c r="C331" s="40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52"/>
      <c r="Q331" s="41"/>
      <c r="R331" s="41"/>
      <c r="S331" s="52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  <row r="332" spans="2:31" ht="24.75" customHeight="1">
      <c r="B332" s="40"/>
      <c r="C332" s="40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52"/>
      <c r="Q332" s="41"/>
      <c r="R332" s="41"/>
      <c r="S332" s="52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  <row r="333" spans="2:31" ht="24.75" customHeight="1">
      <c r="B333" s="40"/>
      <c r="C333" s="40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52"/>
      <c r="Q333" s="41"/>
      <c r="R333" s="41"/>
      <c r="S333" s="52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  <row r="334" spans="2:31" ht="24.75" customHeight="1">
      <c r="B334" s="40"/>
      <c r="C334" s="40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52"/>
      <c r="Q334" s="41"/>
      <c r="R334" s="41"/>
      <c r="S334" s="52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</row>
    <row r="335" spans="2:31" ht="24.75" customHeight="1">
      <c r="B335" s="40"/>
      <c r="C335" s="40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52"/>
      <c r="Q335" s="41"/>
      <c r="R335" s="41"/>
      <c r="S335" s="52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</row>
    <row r="336" spans="2:31" ht="24.75" customHeight="1">
      <c r="B336" s="40"/>
      <c r="C336" s="40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52"/>
      <c r="Q336" s="41"/>
      <c r="R336" s="41"/>
      <c r="S336" s="52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  <row r="337" spans="2:31" ht="24.75" customHeight="1">
      <c r="B337" s="40"/>
      <c r="C337" s="40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52"/>
      <c r="Q337" s="41"/>
      <c r="R337" s="41"/>
      <c r="S337" s="52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  <row r="338" spans="2:31" ht="24.75" customHeight="1">
      <c r="B338" s="40"/>
      <c r="C338" s="40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52"/>
      <c r="Q338" s="41"/>
      <c r="R338" s="41"/>
      <c r="S338" s="52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  <row r="339" spans="2:31" ht="24.75" customHeight="1">
      <c r="B339" s="40"/>
      <c r="C339" s="40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52"/>
      <c r="Q339" s="41"/>
      <c r="R339" s="41"/>
      <c r="S339" s="52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  <row r="340" spans="2:31" ht="24.75" customHeight="1">
      <c r="B340" s="40"/>
      <c r="C340" s="40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52"/>
      <c r="Q340" s="41"/>
      <c r="R340" s="41"/>
      <c r="S340" s="52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  <row r="341" spans="2:31" ht="24.75" customHeight="1">
      <c r="B341" s="40"/>
      <c r="C341" s="40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52"/>
      <c r="Q341" s="41"/>
      <c r="R341" s="41"/>
      <c r="S341" s="52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  <row r="342" spans="2:31" ht="24.75" customHeight="1">
      <c r="B342" s="40"/>
      <c r="C342" s="40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52"/>
      <c r="Q342" s="41"/>
      <c r="R342" s="41"/>
      <c r="S342" s="52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</row>
    <row r="343" spans="2:31" ht="24.75" customHeight="1">
      <c r="B343" s="40"/>
      <c r="C343" s="40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52"/>
      <c r="Q343" s="41"/>
      <c r="R343" s="41"/>
      <c r="S343" s="52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  <row r="344" spans="2:31" ht="24.75" customHeight="1">
      <c r="B344" s="40"/>
      <c r="C344" s="40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52"/>
      <c r="Q344" s="41"/>
      <c r="R344" s="41"/>
      <c r="S344" s="52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  <row r="345" spans="2:31" ht="24.75" customHeight="1">
      <c r="B345" s="40"/>
      <c r="C345" s="40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52"/>
      <c r="Q345" s="41"/>
      <c r="R345" s="41"/>
      <c r="S345" s="52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  <row r="346" spans="2:31" ht="24.75" customHeight="1">
      <c r="B346" s="40"/>
      <c r="C346" s="40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52"/>
      <c r="Q346" s="41"/>
      <c r="R346" s="41"/>
      <c r="S346" s="52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</row>
    <row r="347" spans="2:31" ht="24.75" customHeight="1">
      <c r="B347" s="40"/>
      <c r="C347" s="40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52"/>
      <c r="Q347" s="41"/>
      <c r="R347" s="41"/>
      <c r="S347" s="5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  <row r="348" spans="2:31" ht="24.75" customHeight="1">
      <c r="B348" s="40"/>
      <c r="C348" s="40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52"/>
      <c r="Q348" s="41"/>
      <c r="R348" s="41"/>
      <c r="S348" s="52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  <row r="349" spans="2:31" ht="24.75" customHeight="1">
      <c r="B349" s="40"/>
      <c r="C349" s="40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52"/>
      <c r="Q349" s="41"/>
      <c r="R349" s="41"/>
      <c r="S349" s="52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  <row r="350" spans="2:31" ht="24.75" customHeight="1">
      <c r="B350" s="40"/>
      <c r="C350" s="40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52"/>
      <c r="Q350" s="41"/>
      <c r="R350" s="41"/>
      <c r="S350" s="52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  <row r="351" spans="2:31" ht="24.75" customHeight="1">
      <c r="B351" s="40"/>
      <c r="C351" s="40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52"/>
      <c r="Q351" s="41"/>
      <c r="R351" s="41"/>
      <c r="S351" s="52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  <row r="352" spans="2:31" ht="24.75" customHeight="1">
      <c r="B352" s="40"/>
      <c r="C352" s="40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52"/>
      <c r="Q352" s="41"/>
      <c r="R352" s="41"/>
      <c r="S352" s="52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  <row r="353" spans="2:31" ht="24.75" customHeight="1">
      <c r="B353" s="40"/>
      <c r="C353" s="40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52"/>
      <c r="Q353" s="41"/>
      <c r="R353" s="41"/>
      <c r="S353" s="52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  <row r="354" spans="2:31" ht="24.75" customHeight="1">
      <c r="B354" s="40"/>
      <c r="C354" s="40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52"/>
      <c r="Q354" s="41"/>
      <c r="R354" s="41"/>
      <c r="S354" s="52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  <row r="355" spans="2:31" ht="24.75" customHeight="1">
      <c r="B355" s="40"/>
      <c r="C355" s="40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52"/>
      <c r="Q355" s="41"/>
      <c r="R355" s="41"/>
      <c r="S355" s="52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  <row r="356" spans="2:31" ht="24.75" customHeight="1">
      <c r="B356" s="40"/>
      <c r="C356" s="40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52"/>
      <c r="Q356" s="41"/>
      <c r="R356" s="41"/>
      <c r="S356" s="52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  <row r="357" spans="2:31" ht="24.75" customHeight="1">
      <c r="B357" s="40"/>
      <c r="C357" s="40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52"/>
      <c r="Q357" s="41"/>
      <c r="R357" s="41"/>
      <c r="S357" s="52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  <row r="358" spans="2:31" ht="24.75" customHeight="1">
      <c r="B358" s="40"/>
      <c r="C358" s="40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52"/>
      <c r="Q358" s="41"/>
      <c r="R358" s="41"/>
      <c r="S358" s="52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  <row r="359" spans="2:31" ht="24.75" customHeight="1">
      <c r="B359" s="40"/>
      <c r="C359" s="40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52"/>
      <c r="Q359" s="41"/>
      <c r="R359" s="41"/>
      <c r="S359" s="52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</row>
    <row r="360" spans="2:31" ht="24.75" customHeight="1">
      <c r="B360" s="40"/>
      <c r="C360" s="40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52"/>
      <c r="Q360" s="41"/>
      <c r="R360" s="41"/>
      <c r="S360" s="52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</row>
    <row r="361" spans="2:31" ht="24.75" customHeight="1">
      <c r="B361" s="40"/>
      <c r="C361" s="40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52"/>
      <c r="Q361" s="41"/>
      <c r="R361" s="41"/>
      <c r="S361" s="52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  <row r="362" spans="2:31" ht="24.75" customHeight="1">
      <c r="B362" s="40"/>
      <c r="C362" s="40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52"/>
      <c r="Q362" s="41"/>
      <c r="R362" s="41"/>
      <c r="S362" s="52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  <row r="363" spans="2:31" ht="24.75" customHeight="1">
      <c r="B363" s="40"/>
      <c r="C363" s="40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52"/>
      <c r="Q363" s="41"/>
      <c r="R363" s="41"/>
      <c r="S363" s="52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</row>
    <row r="364" spans="2:31" ht="24.75" customHeight="1">
      <c r="B364" s="40"/>
      <c r="C364" s="40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52"/>
      <c r="Q364" s="41"/>
      <c r="R364" s="41"/>
      <c r="S364" s="52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  <row r="365" spans="2:31" ht="24.75" customHeight="1">
      <c r="B365" s="40"/>
      <c r="C365" s="40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52"/>
      <c r="Q365" s="41"/>
      <c r="R365" s="41"/>
      <c r="S365" s="52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  <row r="366" spans="2:31" ht="24.75" customHeight="1">
      <c r="B366" s="40"/>
      <c r="C366" s="40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52"/>
      <c r="Q366" s="41"/>
      <c r="R366" s="41"/>
      <c r="S366" s="52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</row>
    <row r="367" spans="2:31" ht="24.75" customHeight="1">
      <c r="B367" s="40"/>
      <c r="C367" s="40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52"/>
      <c r="Q367" s="41"/>
      <c r="R367" s="41"/>
      <c r="S367" s="52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  <row r="368" spans="2:31" ht="24.75" customHeight="1">
      <c r="B368" s="40"/>
      <c r="C368" s="40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52"/>
      <c r="Q368" s="41"/>
      <c r="R368" s="41"/>
      <c r="S368" s="52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  <row r="369" spans="2:31" ht="24.75" customHeight="1">
      <c r="B369" s="40"/>
      <c r="C369" s="40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52"/>
      <c r="Q369" s="41"/>
      <c r="R369" s="41"/>
      <c r="S369" s="52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  <row r="370" spans="2:31" ht="24.75" customHeight="1">
      <c r="B370" s="40"/>
      <c r="C370" s="40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52"/>
      <c r="Q370" s="41"/>
      <c r="R370" s="41"/>
      <c r="S370" s="52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</row>
    <row r="371" spans="2:31" ht="24.75" customHeight="1">
      <c r="B371" s="40"/>
      <c r="C371" s="40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52"/>
      <c r="Q371" s="41"/>
      <c r="R371" s="41"/>
      <c r="S371" s="52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</row>
    <row r="372" spans="2:31" ht="24.75" customHeight="1">
      <c r="B372" s="40"/>
      <c r="C372" s="40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52"/>
      <c r="Q372" s="41"/>
      <c r="R372" s="41"/>
      <c r="S372" s="52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</row>
    <row r="373" spans="2:31" ht="24.75" customHeight="1">
      <c r="B373" s="40"/>
      <c r="C373" s="40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52"/>
      <c r="Q373" s="41"/>
      <c r="R373" s="41"/>
      <c r="S373" s="52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  <row r="374" spans="2:31" ht="24.75" customHeight="1">
      <c r="B374" s="40"/>
      <c r="C374" s="40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52"/>
      <c r="Q374" s="41"/>
      <c r="R374" s="41"/>
      <c r="S374" s="52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  <row r="375" spans="2:31" ht="24.75" customHeight="1">
      <c r="B375" s="40"/>
      <c r="C375" s="40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52"/>
      <c r="Q375" s="41"/>
      <c r="R375" s="41"/>
      <c r="S375" s="52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</row>
    <row r="376" spans="2:31" ht="24.75" customHeight="1">
      <c r="B376" s="40"/>
      <c r="C376" s="40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52"/>
      <c r="Q376" s="41"/>
      <c r="R376" s="41"/>
      <c r="S376" s="52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  <row r="377" spans="2:31" ht="24.75" customHeight="1">
      <c r="B377" s="40"/>
      <c r="C377" s="40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52"/>
      <c r="Q377" s="41"/>
      <c r="R377" s="41"/>
      <c r="S377" s="52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  <row r="378" spans="2:31" ht="24.75" customHeight="1">
      <c r="B378" s="40"/>
      <c r="C378" s="40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52"/>
      <c r="Q378" s="41"/>
      <c r="R378" s="41"/>
      <c r="S378" s="52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  <row r="379" spans="2:31" ht="24.75" customHeight="1">
      <c r="B379" s="40"/>
      <c r="C379" s="40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52"/>
      <c r="Q379" s="41"/>
      <c r="R379" s="41"/>
      <c r="S379" s="52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  <row r="380" spans="2:31" ht="24.75" customHeight="1">
      <c r="B380" s="40"/>
      <c r="C380" s="40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52"/>
      <c r="Q380" s="41"/>
      <c r="R380" s="41"/>
      <c r="S380" s="52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  <row r="381" spans="2:31" ht="24.75" customHeight="1">
      <c r="B381" s="40"/>
      <c r="C381" s="40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52"/>
      <c r="Q381" s="41"/>
      <c r="R381" s="41"/>
      <c r="S381" s="52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  <row r="382" spans="2:31" ht="24.75" customHeight="1">
      <c r="B382" s="40"/>
      <c r="C382" s="40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52"/>
      <c r="Q382" s="41"/>
      <c r="R382" s="41"/>
      <c r="S382" s="52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  <row r="383" spans="2:31" ht="24.75" customHeight="1">
      <c r="B383" s="40"/>
      <c r="C383" s="40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52"/>
      <c r="Q383" s="41"/>
      <c r="R383" s="41"/>
      <c r="S383" s="52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  <row r="384" spans="2:31" ht="24.75" customHeight="1">
      <c r="B384" s="40"/>
      <c r="C384" s="40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52"/>
      <c r="Q384" s="41"/>
      <c r="R384" s="41"/>
      <c r="S384" s="52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  <row r="385" spans="2:31" ht="24.75" customHeight="1">
      <c r="B385" s="40"/>
      <c r="C385" s="40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52"/>
      <c r="Q385" s="41"/>
      <c r="R385" s="41"/>
      <c r="S385" s="52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  <row r="386" spans="2:31" ht="24.75" customHeight="1">
      <c r="B386" s="40"/>
      <c r="C386" s="40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52"/>
      <c r="Q386" s="41"/>
      <c r="R386" s="41"/>
      <c r="S386" s="52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  <row r="387" spans="2:31" ht="24.75" customHeight="1">
      <c r="B387" s="40"/>
      <c r="C387" s="40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52"/>
      <c r="Q387" s="41"/>
      <c r="R387" s="41"/>
      <c r="S387" s="52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</row>
    <row r="388" spans="2:31" ht="24.75" customHeight="1"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52"/>
      <c r="Q388" s="41"/>
      <c r="R388" s="41"/>
      <c r="S388" s="52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  <row r="389" spans="2:31" ht="24.75" customHeight="1">
      <c r="B389" s="40"/>
      <c r="C389" s="40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52"/>
      <c r="Q389" s="41"/>
      <c r="R389" s="41"/>
      <c r="S389" s="52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  <row r="390" spans="2:31" ht="24.75" customHeight="1">
      <c r="B390" s="40"/>
      <c r="C390" s="40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52"/>
      <c r="Q390" s="41"/>
      <c r="R390" s="41"/>
      <c r="S390" s="52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</row>
    <row r="391" spans="2:31" ht="24.75" customHeight="1">
      <c r="B391" s="40"/>
      <c r="C391" s="40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52"/>
      <c r="Q391" s="41"/>
      <c r="R391" s="41"/>
      <c r="S391" s="52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</row>
    <row r="392" spans="2:31" ht="24.75" customHeight="1">
      <c r="B392" s="40"/>
      <c r="C392" s="40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52"/>
      <c r="Q392" s="41"/>
      <c r="R392" s="41"/>
      <c r="S392" s="52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  <row r="393" spans="2:31" ht="24.75" customHeight="1">
      <c r="B393" s="40"/>
      <c r="C393" s="40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52"/>
      <c r="Q393" s="41"/>
      <c r="R393" s="41"/>
      <c r="S393" s="52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  <row r="394" spans="2:31" ht="24.75" customHeight="1">
      <c r="B394" s="40"/>
      <c r="C394" s="40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52"/>
      <c r="Q394" s="41"/>
      <c r="R394" s="41"/>
      <c r="S394" s="52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</row>
    <row r="395" spans="2:31" ht="24.75" customHeight="1">
      <c r="B395" s="40"/>
      <c r="C395" s="40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52"/>
      <c r="Q395" s="41"/>
      <c r="R395" s="41"/>
      <c r="S395" s="52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  <row r="396" spans="2:31" ht="24.75" customHeight="1">
      <c r="B396" s="40"/>
      <c r="C396" s="40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52"/>
      <c r="Q396" s="41"/>
      <c r="R396" s="41"/>
      <c r="S396" s="52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  <row r="397" spans="2:31" ht="24.75" customHeight="1">
      <c r="B397" s="40"/>
      <c r="C397" s="40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52"/>
      <c r="Q397" s="41"/>
      <c r="R397" s="41"/>
      <c r="S397" s="52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</row>
    <row r="398" spans="2:31" ht="24.75" customHeight="1">
      <c r="B398" s="40"/>
      <c r="C398" s="40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52"/>
      <c r="Q398" s="41"/>
      <c r="R398" s="41"/>
      <c r="S398" s="52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  <row r="399" spans="2:31" ht="24.75" customHeight="1">
      <c r="B399" s="40"/>
      <c r="C399" s="40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52"/>
      <c r="Q399" s="41"/>
      <c r="R399" s="41"/>
      <c r="S399" s="52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</row>
    <row r="400" spans="2:31" ht="24.75" customHeight="1">
      <c r="B400" s="40"/>
      <c r="C400" s="40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52"/>
      <c r="Q400" s="41"/>
      <c r="R400" s="41"/>
      <c r="S400" s="52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</row>
    <row r="401" spans="2:31" ht="24.75" customHeight="1">
      <c r="B401" s="40"/>
      <c r="C401" s="40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52"/>
      <c r="Q401" s="41"/>
      <c r="R401" s="41"/>
      <c r="S401" s="52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  <row r="402" spans="2:31" ht="24.75" customHeight="1">
      <c r="B402" s="40"/>
      <c r="C402" s="40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52"/>
      <c r="Q402" s="41"/>
      <c r="R402" s="41"/>
      <c r="S402" s="52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  <row r="403" spans="2:31" ht="24.75" customHeight="1">
      <c r="B403" s="40"/>
      <c r="C403" s="40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52"/>
      <c r="Q403" s="41"/>
      <c r="R403" s="41"/>
      <c r="S403" s="52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  <row r="404" spans="2:31" ht="24.75" customHeight="1">
      <c r="B404" s="40"/>
      <c r="C404" s="40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52"/>
      <c r="Q404" s="41"/>
      <c r="R404" s="41"/>
      <c r="S404" s="52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</row>
    <row r="405" spans="2:31" ht="24.75" customHeight="1">
      <c r="B405" s="40"/>
      <c r="C405" s="40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52"/>
      <c r="Q405" s="41"/>
      <c r="R405" s="41"/>
      <c r="S405" s="52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</row>
    <row r="406" spans="2:31" ht="24.75" customHeight="1">
      <c r="B406" s="40"/>
      <c r="C406" s="40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52"/>
      <c r="Q406" s="41"/>
      <c r="R406" s="41"/>
      <c r="S406" s="52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</row>
    <row r="407" spans="2:31" ht="24.75" customHeight="1">
      <c r="B407" s="40"/>
      <c r="C407" s="40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52"/>
      <c r="Q407" s="41"/>
      <c r="R407" s="41"/>
      <c r="S407" s="52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</row>
    <row r="408" spans="2:31" ht="24.75" customHeight="1">
      <c r="B408" s="40"/>
      <c r="C408" s="40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52"/>
      <c r="Q408" s="41"/>
      <c r="R408" s="41"/>
      <c r="S408" s="52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</row>
    <row r="409" spans="2:31" ht="24.75" customHeight="1">
      <c r="B409" s="40"/>
      <c r="C409" s="40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52"/>
      <c r="Q409" s="41"/>
      <c r="R409" s="41"/>
      <c r="S409" s="52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  <row r="410" spans="2:31" ht="24.75" customHeight="1">
      <c r="B410" s="40"/>
      <c r="C410" s="40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52"/>
      <c r="Q410" s="41"/>
      <c r="R410" s="41"/>
      <c r="S410" s="52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</row>
    <row r="411" spans="2:31" ht="24.75" customHeight="1">
      <c r="B411" s="40"/>
      <c r="C411" s="40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52"/>
      <c r="Q411" s="41"/>
      <c r="R411" s="41"/>
      <c r="S411" s="52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  <row r="412" spans="2:31" ht="24.75" customHeight="1">
      <c r="B412" s="40"/>
      <c r="C412" s="40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52"/>
      <c r="Q412" s="41"/>
      <c r="R412" s="41"/>
      <c r="S412" s="52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</row>
    <row r="413" spans="2:31" ht="24.75" customHeight="1">
      <c r="B413" s="40"/>
      <c r="C413" s="40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52"/>
      <c r="Q413" s="41"/>
      <c r="R413" s="41"/>
      <c r="S413" s="52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  <row r="414" spans="2:31" ht="24.75" customHeight="1">
      <c r="B414" s="40"/>
      <c r="C414" s="40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52"/>
      <c r="Q414" s="41"/>
      <c r="R414" s="41"/>
      <c r="S414" s="52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</row>
    <row r="415" spans="2:31" ht="24.75" customHeight="1">
      <c r="B415" s="40"/>
      <c r="C415" s="40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52"/>
      <c r="Q415" s="41"/>
      <c r="R415" s="41"/>
      <c r="S415" s="52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  <row r="416" spans="2:31" ht="24.75" customHeight="1">
      <c r="B416" s="40"/>
      <c r="C416" s="40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52"/>
      <c r="Q416" s="41"/>
      <c r="R416" s="41"/>
      <c r="S416" s="52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</row>
    <row r="417" spans="2:31" ht="24.75" customHeight="1">
      <c r="B417" s="40"/>
      <c r="C417" s="40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52"/>
      <c r="Q417" s="41"/>
      <c r="R417" s="41"/>
      <c r="S417" s="52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</row>
    <row r="418" spans="2:31" ht="24.75" customHeight="1">
      <c r="B418" s="40"/>
      <c r="C418" s="40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52"/>
      <c r="Q418" s="41"/>
      <c r="R418" s="41"/>
      <c r="S418" s="52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</row>
    <row r="419" spans="2:31" ht="24.75" customHeight="1">
      <c r="B419" s="40"/>
      <c r="C419" s="40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52"/>
      <c r="Q419" s="41"/>
      <c r="R419" s="41"/>
      <c r="S419" s="52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</row>
    <row r="420" spans="2:31" ht="24.75" customHeight="1">
      <c r="B420" s="40"/>
      <c r="C420" s="40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52"/>
      <c r="Q420" s="41"/>
      <c r="R420" s="41"/>
      <c r="S420" s="52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</row>
    <row r="421" spans="2:31" ht="24.75" customHeight="1">
      <c r="B421" s="40"/>
      <c r="C421" s="40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52"/>
      <c r="Q421" s="41"/>
      <c r="R421" s="41"/>
      <c r="S421" s="52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  <row r="422" spans="2:31" ht="24.75" customHeight="1">
      <c r="B422" s="40"/>
      <c r="C422" s="40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52"/>
      <c r="Q422" s="41"/>
      <c r="R422" s="41"/>
      <c r="S422" s="52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</row>
    <row r="423" spans="2:31" ht="24.75" customHeight="1">
      <c r="B423" s="40"/>
      <c r="C423" s="40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52"/>
      <c r="Q423" s="41"/>
      <c r="R423" s="41"/>
      <c r="S423" s="52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</row>
    <row r="424" spans="2:31" ht="24.75" customHeight="1">
      <c r="B424" s="40"/>
      <c r="C424" s="40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52"/>
      <c r="Q424" s="41"/>
      <c r="R424" s="41"/>
      <c r="S424" s="52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</row>
    <row r="425" spans="2:31" ht="24.75" customHeight="1">
      <c r="B425" s="40"/>
      <c r="C425" s="40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52"/>
      <c r="Q425" s="41"/>
      <c r="R425" s="41"/>
      <c r="S425" s="52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</row>
    <row r="426" spans="2:31" ht="24.75" customHeight="1">
      <c r="B426" s="40"/>
      <c r="C426" s="40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2"/>
      <c r="Q426" s="41"/>
      <c r="R426" s="41"/>
      <c r="S426" s="52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</row>
    <row r="427" spans="2:31" ht="24.75" customHeight="1">
      <c r="B427" s="40"/>
      <c r="C427" s="40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52"/>
      <c r="Q427" s="41"/>
      <c r="R427" s="41"/>
      <c r="S427" s="52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</row>
    <row r="428" spans="2:31" ht="24.75" customHeight="1">
      <c r="B428" s="40"/>
      <c r="C428" s="40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2"/>
      <c r="Q428" s="41"/>
      <c r="R428" s="41"/>
      <c r="S428" s="52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  <row r="429" spans="2:31" ht="24.75" customHeight="1">
      <c r="B429" s="40"/>
      <c r="C429" s="40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2"/>
      <c r="Q429" s="41"/>
      <c r="R429" s="41"/>
      <c r="S429" s="52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  <row r="430" spans="2:31" ht="24.75" customHeight="1">
      <c r="B430" s="40"/>
      <c r="C430" s="40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52"/>
      <c r="Q430" s="41"/>
      <c r="R430" s="41"/>
      <c r="S430" s="52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</row>
    <row r="431" spans="2:31" ht="24.75" customHeight="1">
      <c r="B431" s="40"/>
      <c r="C431" s="40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2"/>
      <c r="Q431" s="41"/>
      <c r="R431" s="41"/>
      <c r="S431" s="52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  <row r="432" spans="2:31" ht="24.75" customHeight="1">
      <c r="B432" s="40"/>
      <c r="C432" s="40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52"/>
      <c r="Q432" s="41"/>
      <c r="R432" s="41"/>
      <c r="S432" s="52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</row>
    <row r="433" spans="2:31" ht="24.75" customHeight="1">
      <c r="B433" s="40"/>
      <c r="C433" s="40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2"/>
      <c r="Q433" s="41"/>
      <c r="R433" s="41"/>
      <c r="S433" s="52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</row>
    <row r="434" spans="2:31" ht="24.75" customHeight="1">
      <c r="B434" s="40"/>
      <c r="C434" s="40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2"/>
      <c r="Q434" s="41"/>
      <c r="R434" s="41"/>
      <c r="S434" s="52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</row>
    <row r="435" spans="2:31" ht="24.75" customHeight="1">
      <c r="B435" s="40"/>
      <c r="C435" s="40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52"/>
      <c r="Q435" s="41"/>
      <c r="R435" s="41"/>
      <c r="S435" s="52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  <row r="436" spans="2:31" ht="24.75" customHeight="1">
      <c r="B436" s="40"/>
      <c r="C436" s="40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2"/>
      <c r="Q436" s="41"/>
      <c r="R436" s="41"/>
      <c r="S436" s="52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</row>
    <row r="437" spans="2:31" ht="24.75" customHeight="1">
      <c r="B437" s="40"/>
      <c r="C437" s="40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52"/>
      <c r="Q437" s="41"/>
      <c r="R437" s="41"/>
      <c r="S437" s="52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  <row r="438" spans="2:31" ht="24.75" customHeight="1">
      <c r="B438" s="40"/>
      <c r="C438" s="40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52"/>
      <c r="Q438" s="41"/>
      <c r="R438" s="41"/>
      <c r="S438" s="52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  <row r="439" spans="2:31" ht="24.75" customHeight="1">
      <c r="B439" s="40"/>
      <c r="C439" s="40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52"/>
      <c r="Q439" s="41"/>
      <c r="R439" s="41"/>
      <c r="S439" s="52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</row>
    <row r="440" spans="2:31" ht="24.75" customHeight="1">
      <c r="B440" s="40"/>
      <c r="C440" s="40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52"/>
      <c r="Q440" s="41"/>
      <c r="R440" s="41"/>
      <c r="S440" s="52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</row>
    <row r="441" spans="2:31" ht="24.75" customHeight="1">
      <c r="B441" s="40"/>
      <c r="C441" s="40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52"/>
      <c r="Q441" s="41"/>
      <c r="R441" s="41"/>
      <c r="S441" s="52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</row>
    <row r="442" spans="2:31" ht="24.75" customHeight="1">
      <c r="B442" s="40"/>
      <c r="C442" s="40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52"/>
      <c r="Q442" s="41"/>
      <c r="R442" s="41"/>
      <c r="S442" s="52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  <row r="443" spans="2:31" ht="24.75" customHeight="1">
      <c r="B443" s="40"/>
      <c r="C443" s="40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52"/>
      <c r="Q443" s="41"/>
      <c r="R443" s="41"/>
      <c r="S443" s="52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</row>
    <row r="444" spans="2:31" ht="24.75" customHeight="1">
      <c r="B444" s="40"/>
      <c r="C444" s="40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52"/>
      <c r="Q444" s="41"/>
      <c r="R444" s="41"/>
      <c r="S444" s="52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</row>
    <row r="445" spans="2:31" ht="24.75" customHeight="1">
      <c r="B445" s="40"/>
      <c r="C445" s="40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52"/>
      <c r="Q445" s="41"/>
      <c r="R445" s="41"/>
      <c r="S445" s="52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</row>
    <row r="446" spans="2:31" ht="24.75" customHeight="1">
      <c r="B446" s="40"/>
      <c r="C446" s="40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52"/>
      <c r="Q446" s="41"/>
      <c r="R446" s="41"/>
      <c r="S446" s="52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</row>
    <row r="447" spans="2:31" ht="24.75" customHeight="1">
      <c r="B447" s="40"/>
      <c r="C447" s="40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52"/>
      <c r="Q447" s="41"/>
      <c r="R447" s="41"/>
      <c r="S447" s="52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</row>
    <row r="448" spans="2:31" ht="24.75" customHeight="1">
      <c r="B448" s="40"/>
      <c r="C448" s="40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52"/>
      <c r="Q448" s="41"/>
      <c r="R448" s="41"/>
      <c r="S448" s="52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</row>
    <row r="449" spans="2:31" ht="24.75" customHeight="1">
      <c r="B449" s="40"/>
      <c r="C449" s="40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52"/>
      <c r="Q449" s="41"/>
      <c r="R449" s="41"/>
      <c r="S449" s="52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  <row r="450" spans="2:31" ht="24.75" customHeight="1">
      <c r="B450" s="40"/>
      <c r="C450" s="40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52"/>
      <c r="Q450" s="41"/>
      <c r="R450" s="41"/>
      <c r="S450" s="52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</row>
    <row r="451" spans="2:31" ht="24.75" customHeight="1">
      <c r="B451" s="40"/>
      <c r="C451" s="40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52"/>
      <c r="Q451" s="41"/>
      <c r="R451" s="41"/>
      <c r="S451" s="52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</row>
    <row r="452" spans="2:31" ht="24.75" customHeight="1">
      <c r="B452" s="40"/>
      <c r="C452" s="40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52"/>
      <c r="Q452" s="41"/>
      <c r="R452" s="41"/>
      <c r="S452" s="52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</row>
    <row r="453" spans="2:31" ht="24.75" customHeight="1">
      <c r="B453" s="40"/>
      <c r="C453" s="40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52"/>
      <c r="Q453" s="41"/>
      <c r="R453" s="41"/>
      <c r="S453" s="52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</row>
    <row r="454" spans="2:31" ht="24.75" customHeight="1">
      <c r="B454" s="40"/>
      <c r="C454" s="40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52"/>
      <c r="Q454" s="41"/>
      <c r="R454" s="41"/>
      <c r="S454" s="52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</row>
    <row r="455" spans="2:31" ht="24.75" customHeight="1">
      <c r="B455" s="40"/>
      <c r="C455" s="40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52"/>
      <c r="Q455" s="41"/>
      <c r="R455" s="41"/>
      <c r="S455" s="52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  <row r="456" spans="2:31" ht="24.75" customHeight="1">
      <c r="B456" s="40"/>
      <c r="C456" s="40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52"/>
      <c r="Q456" s="41"/>
      <c r="R456" s="41"/>
      <c r="S456" s="52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</row>
    <row r="457" spans="2:31" ht="24.75" customHeight="1">
      <c r="B457" s="40"/>
      <c r="C457" s="40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52"/>
      <c r="Q457" s="41"/>
      <c r="R457" s="41"/>
      <c r="S457" s="52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</row>
    <row r="458" spans="2:31" ht="24.75" customHeight="1">
      <c r="B458" s="40"/>
      <c r="C458" s="40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52"/>
      <c r="Q458" s="41"/>
      <c r="R458" s="41"/>
      <c r="S458" s="52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</row>
    <row r="459" spans="2:31" ht="24.75" customHeight="1">
      <c r="B459" s="40"/>
      <c r="C459" s="40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52"/>
      <c r="Q459" s="41"/>
      <c r="R459" s="41"/>
      <c r="S459" s="52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</row>
    <row r="460" spans="2:31" ht="24.75" customHeight="1">
      <c r="B460" s="40"/>
      <c r="C460" s="40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52"/>
      <c r="Q460" s="41"/>
      <c r="R460" s="41"/>
      <c r="S460" s="52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</row>
    <row r="461" spans="2:31" ht="24.75" customHeight="1">
      <c r="B461" s="40"/>
      <c r="C461" s="40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52"/>
      <c r="Q461" s="41"/>
      <c r="R461" s="41"/>
      <c r="S461" s="52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</row>
    <row r="462" spans="2:31" ht="24.75" customHeight="1">
      <c r="B462" s="40"/>
      <c r="C462" s="40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52"/>
      <c r="Q462" s="41"/>
      <c r="R462" s="41"/>
      <c r="S462" s="52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  <row r="463" spans="2:31" ht="24.75" customHeight="1">
      <c r="B463" s="40"/>
      <c r="C463" s="40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52"/>
      <c r="Q463" s="41"/>
      <c r="R463" s="41"/>
      <c r="S463" s="52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</row>
    <row r="464" spans="2:31" ht="24.75" customHeight="1">
      <c r="B464" s="40"/>
      <c r="C464" s="40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52"/>
      <c r="Q464" s="41"/>
      <c r="R464" s="41"/>
      <c r="S464" s="52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</row>
    <row r="465" spans="2:31" ht="24.75" customHeight="1">
      <c r="B465" s="40"/>
      <c r="C465" s="40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52"/>
      <c r="Q465" s="41"/>
      <c r="R465" s="41"/>
      <c r="S465" s="52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</row>
    <row r="466" spans="2:31" ht="24.75" customHeight="1">
      <c r="B466" s="40"/>
      <c r="C466" s="40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52"/>
      <c r="Q466" s="41"/>
      <c r="R466" s="41"/>
      <c r="S466" s="52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</row>
    <row r="467" spans="2:31" ht="24.75" customHeight="1">
      <c r="B467" s="40"/>
      <c r="C467" s="40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52"/>
      <c r="Q467" s="41"/>
      <c r="R467" s="41"/>
      <c r="S467" s="52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  <row r="468" spans="2:31" ht="24.75" customHeight="1">
      <c r="B468" s="40"/>
      <c r="C468" s="40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52"/>
      <c r="Q468" s="41"/>
      <c r="R468" s="41"/>
      <c r="S468" s="52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  <row r="469" spans="2:31" ht="24.75" customHeight="1">
      <c r="B469" s="40"/>
      <c r="C469" s="40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52"/>
      <c r="Q469" s="41"/>
      <c r="R469" s="41"/>
      <c r="S469" s="52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</row>
    <row r="470" spans="2:31" ht="24.75" customHeight="1">
      <c r="B470" s="40"/>
      <c r="C470" s="40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52"/>
      <c r="Q470" s="41"/>
      <c r="R470" s="41"/>
      <c r="S470" s="52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  <row r="471" spans="2:31" ht="24.75" customHeight="1">
      <c r="B471" s="40"/>
      <c r="C471" s="40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52"/>
      <c r="Q471" s="41"/>
      <c r="R471" s="41"/>
      <c r="S471" s="52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  <row r="472" spans="2:31" ht="24.75" customHeight="1">
      <c r="B472" s="40"/>
      <c r="C472" s="40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52"/>
      <c r="Q472" s="41"/>
      <c r="R472" s="41"/>
      <c r="S472" s="52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</row>
    <row r="473" spans="2:31" ht="24.75" customHeight="1">
      <c r="B473" s="40"/>
      <c r="C473" s="40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52"/>
      <c r="Q473" s="41"/>
      <c r="R473" s="41"/>
      <c r="S473" s="52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</row>
    <row r="474" spans="2:31" ht="24.75" customHeight="1">
      <c r="B474" s="40"/>
      <c r="C474" s="40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52"/>
      <c r="Q474" s="41"/>
      <c r="R474" s="41"/>
      <c r="S474" s="52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</row>
    <row r="475" spans="2:31" ht="24.75" customHeight="1">
      <c r="B475" s="40"/>
      <c r="C475" s="40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52"/>
      <c r="Q475" s="41"/>
      <c r="R475" s="41"/>
      <c r="S475" s="52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  <row r="476" spans="2:31" ht="24.75" customHeight="1">
      <c r="B476" s="40"/>
      <c r="C476" s="40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52"/>
      <c r="Q476" s="41"/>
      <c r="R476" s="41"/>
      <c r="S476" s="52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</row>
    <row r="477" spans="2:31" ht="24.75" customHeight="1">
      <c r="B477" s="40"/>
      <c r="C477" s="40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52"/>
      <c r="Q477" s="41"/>
      <c r="R477" s="41"/>
      <c r="S477" s="52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  <row r="478" spans="2:31" ht="24.75" customHeight="1">
      <c r="B478" s="40"/>
      <c r="C478" s="40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52"/>
      <c r="Q478" s="41"/>
      <c r="R478" s="41"/>
      <c r="S478" s="52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</row>
    <row r="479" spans="2:31" ht="24.75" customHeight="1">
      <c r="B479" s="40"/>
      <c r="C479" s="40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52"/>
      <c r="Q479" s="41"/>
      <c r="R479" s="41"/>
      <c r="S479" s="52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</row>
    <row r="480" spans="2:31" ht="24.75" customHeight="1">
      <c r="B480" s="40"/>
      <c r="C480" s="40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52"/>
      <c r="Q480" s="41"/>
      <c r="R480" s="41"/>
      <c r="S480" s="52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</row>
    <row r="481" spans="2:31" ht="24.75" customHeight="1">
      <c r="B481" s="40"/>
      <c r="C481" s="40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52"/>
      <c r="Q481" s="41"/>
      <c r="R481" s="41"/>
      <c r="S481" s="52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  <row r="482" spans="2:31" ht="24.75" customHeight="1">
      <c r="B482" s="40"/>
      <c r="C482" s="40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52"/>
      <c r="Q482" s="41"/>
      <c r="R482" s="41"/>
      <c r="S482" s="52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  <row r="483" spans="2:31" ht="24.75" customHeight="1">
      <c r="B483" s="40"/>
      <c r="C483" s="40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52"/>
      <c r="Q483" s="41"/>
      <c r="R483" s="41"/>
      <c r="S483" s="52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</row>
    <row r="484" spans="2:31" ht="24.75" customHeight="1">
      <c r="B484" s="40"/>
      <c r="C484" s="40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52"/>
      <c r="Q484" s="41"/>
      <c r="R484" s="41"/>
      <c r="S484" s="52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</row>
    <row r="485" spans="2:31" ht="24.75" customHeight="1">
      <c r="B485" s="40"/>
      <c r="C485" s="40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52"/>
      <c r="Q485" s="41"/>
      <c r="R485" s="41"/>
      <c r="S485" s="52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  <row r="486" spans="2:31" ht="24.75" customHeight="1">
      <c r="B486" s="40"/>
      <c r="C486" s="40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52"/>
      <c r="Q486" s="41"/>
      <c r="R486" s="41"/>
      <c r="S486" s="52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</row>
    <row r="487" spans="2:31" ht="24.75" customHeight="1">
      <c r="B487" s="40"/>
      <c r="C487" s="40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52"/>
      <c r="Q487" s="41"/>
      <c r="R487" s="41"/>
      <c r="S487" s="52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  <row r="488" spans="2:31" ht="24.75" customHeight="1">
      <c r="B488" s="40"/>
      <c r="C488" s="40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52"/>
      <c r="Q488" s="41"/>
      <c r="R488" s="41"/>
      <c r="S488" s="52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</row>
    <row r="489" spans="2:31" ht="24.75" customHeight="1">
      <c r="B489" s="40"/>
      <c r="C489" s="40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52"/>
      <c r="Q489" s="41"/>
      <c r="R489" s="41"/>
      <c r="S489" s="52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</row>
    <row r="490" spans="2:31" ht="24.75" customHeight="1">
      <c r="B490" s="40"/>
      <c r="C490" s="40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52"/>
      <c r="Q490" s="41"/>
      <c r="R490" s="41"/>
      <c r="S490" s="52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</row>
    <row r="491" spans="2:31" ht="24.75" customHeight="1">
      <c r="B491" s="40"/>
      <c r="C491" s="40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52"/>
      <c r="Q491" s="41"/>
      <c r="R491" s="41"/>
      <c r="S491" s="52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</row>
    <row r="492" spans="2:31" ht="24.75" customHeight="1">
      <c r="B492" s="40"/>
      <c r="C492" s="40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52"/>
      <c r="Q492" s="41"/>
      <c r="R492" s="41"/>
      <c r="S492" s="52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  <row r="493" spans="2:31" ht="24.75" customHeight="1">
      <c r="B493" s="40"/>
      <c r="C493" s="40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52"/>
      <c r="Q493" s="41"/>
      <c r="R493" s="41"/>
      <c r="S493" s="52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</row>
    <row r="494" spans="2:31" ht="24.75" customHeight="1">
      <c r="B494" s="40"/>
      <c r="C494" s="40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52"/>
      <c r="Q494" s="41"/>
      <c r="R494" s="41"/>
      <c r="S494" s="52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</row>
    <row r="495" spans="2:31" ht="24.75" customHeight="1">
      <c r="B495" s="40"/>
      <c r="C495" s="40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52"/>
      <c r="Q495" s="41"/>
      <c r="R495" s="41"/>
      <c r="S495" s="52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</row>
    <row r="496" spans="2:31" ht="24.75" customHeight="1">
      <c r="B496" s="40"/>
      <c r="C496" s="40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52"/>
      <c r="Q496" s="41"/>
      <c r="R496" s="41"/>
      <c r="S496" s="52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  <row r="497" spans="2:31" ht="24.75" customHeight="1">
      <c r="B497" s="40"/>
      <c r="C497" s="40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52"/>
      <c r="Q497" s="41"/>
      <c r="R497" s="41"/>
      <c r="S497" s="52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</row>
    <row r="498" spans="2:31" ht="24.75" customHeight="1">
      <c r="B498" s="40"/>
      <c r="C498" s="40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52"/>
      <c r="Q498" s="41"/>
      <c r="R498" s="41"/>
      <c r="S498" s="52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</row>
    <row r="499" spans="2:31" ht="24.75" customHeight="1">
      <c r="B499" s="40"/>
      <c r="C499" s="40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52"/>
      <c r="Q499" s="41"/>
      <c r="R499" s="41"/>
      <c r="S499" s="52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</row>
    <row r="500" spans="2:31" ht="24.75" customHeight="1">
      <c r="B500" s="40"/>
      <c r="C500" s="40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52"/>
      <c r="Q500" s="41"/>
      <c r="R500" s="41"/>
      <c r="S500" s="52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</row>
    <row r="501" spans="2:31" ht="24.75" customHeight="1">
      <c r="B501" s="40"/>
      <c r="C501" s="40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52"/>
      <c r="Q501" s="41"/>
      <c r="R501" s="41"/>
      <c r="S501" s="52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</row>
    <row r="502" spans="2:31" ht="24.75" customHeight="1">
      <c r="B502" s="40"/>
      <c r="C502" s="40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52"/>
      <c r="Q502" s="41"/>
      <c r="R502" s="41"/>
      <c r="S502" s="52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</row>
    <row r="503" spans="2:31" ht="24.75" customHeight="1">
      <c r="B503" s="40"/>
      <c r="C503" s="40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52"/>
      <c r="Q503" s="41"/>
      <c r="R503" s="41"/>
      <c r="S503" s="52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</row>
    <row r="504" spans="2:31" ht="24.75" customHeight="1">
      <c r="B504" s="40"/>
      <c r="C504" s="40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52"/>
      <c r="Q504" s="41"/>
      <c r="R504" s="41"/>
      <c r="S504" s="52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</row>
    <row r="505" spans="2:31" ht="24.75" customHeight="1">
      <c r="B505" s="40"/>
      <c r="C505" s="40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52"/>
      <c r="Q505" s="41"/>
      <c r="R505" s="41"/>
      <c r="S505" s="52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</row>
    <row r="506" spans="2:31" ht="24.75" customHeight="1">
      <c r="B506" s="40"/>
      <c r="C506" s="40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52"/>
      <c r="Q506" s="41"/>
      <c r="R506" s="41"/>
      <c r="S506" s="52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</row>
    <row r="507" spans="2:31" ht="24.75" customHeight="1">
      <c r="B507" s="40"/>
      <c r="C507" s="40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52"/>
      <c r="Q507" s="41"/>
      <c r="R507" s="41"/>
      <c r="S507" s="52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</row>
    <row r="508" spans="2:31" ht="24.75" customHeight="1">
      <c r="B508" s="40"/>
      <c r="C508" s="40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52"/>
      <c r="Q508" s="41"/>
      <c r="R508" s="41"/>
      <c r="S508" s="52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  <row r="509" spans="2:31" ht="24.75" customHeight="1">
      <c r="B509" s="40"/>
      <c r="C509" s="40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52"/>
      <c r="Q509" s="41"/>
      <c r="R509" s="41"/>
      <c r="S509" s="52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</row>
    <row r="510" spans="2:31" ht="24.75" customHeight="1">
      <c r="B510" s="40"/>
      <c r="C510" s="40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52"/>
      <c r="Q510" s="41"/>
      <c r="R510" s="41"/>
      <c r="S510" s="52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</row>
    <row r="511" spans="2:31" ht="24.75" customHeight="1">
      <c r="B511" s="40"/>
      <c r="C511" s="40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52"/>
      <c r="Q511" s="41"/>
      <c r="R511" s="41"/>
      <c r="S511" s="52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  <row r="512" spans="2:31" ht="24.75" customHeight="1">
      <c r="B512" s="40"/>
      <c r="C512" s="40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52"/>
      <c r="Q512" s="41"/>
      <c r="R512" s="41"/>
      <c r="S512" s="52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  <row r="513" spans="2:31" ht="24.75" customHeight="1">
      <c r="B513" s="40"/>
      <c r="C513" s="40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52"/>
      <c r="Q513" s="41"/>
      <c r="R513" s="41"/>
      <c r="S513" s="52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</row>
    <row r="514" spans="2:31" ht="24.75" customHeight="1">
      <c r="B514" s="40"/>
      <c r="C514" s="40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52"/>
      <c r="Q514" s="41"/>
      <c r="R514" s="41"/>
      <c r="S514" s="52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</row>
    <row r="515" spans="2:31" ht="24.75" customHeight="1">
      <c r="B515" s="40"/>
      <c r="C515" s="40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52"/>
      <c r="Q515" s="41"/>
      <c r="R515" s="41"/>
      <c r="S515" s="52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  <row r="516" spans="2:31" ht="24.75" customHeight="1">
      <c r="B516" s="40"/>
      <c r="C516" s="40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52"/>
      <c r="Q516" s="41"/>
      <c r="R516" s="41"/>
      <c r="S516" s="52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</row>
    <row r="517" spans="2:31" ht="24.75" customHeight="1">
      <c r="B517" s="40"/>
      <c r="C517" s="40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52"/>
      <c r="Q517" s="41"/>
      <c r="R517" s="41"/>
      <c r="S517" s="52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</row>
    <row r="518" spans="2:31" ht="24.75" customHeight="1">
      <c r="B518" s="40"/>
      <c r="C518" s="40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52"/>
      <c r="Q518" s="41"/>
      <c r="R518" s="41"/>
      <c r="S518" s="52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</row>
    <row r="519" spans="2:31" ht="24.75" customHeight="1">
      <c r="B519" s="40"/>
      <c r="C519" s="40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52"/>
      <c r="Q519" s="41"/>
      <c r="R519" s="41"/>
      <c r="S519" s="52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</row>
    <row r="520" spans="2:31" ht="24.75" customHeight="1">
      <c r="B520" s="40"/>
      <c r="C520" s="40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52"/>
      <c r="Q520" s="41"/>
      <c r="R520" s="41"/>
      <c r="S520" s="52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</row>
    <row r="521" spans="2:31" ht="24.75" customHeight="1">
      <c r="B521" s="40"/>
      <c r="C521" s="40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52"/>
      <c r="Q521" s="41"/>
      <c r="R521" s="41"/>
      <c r="S521" s="52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</row>
    <row r="522" spans="2:31" ht="24.75" customHeight="1">
      <c r="B522" s="40"/>
      <c r="C522" s="40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52"/>
      <c r="Q522" s="41"/>
      <c r="R522" s="41"/>
      <c r="S522" s="52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</row>
    <row r="523" spans="2:31" ht="24.75" customHeight="1">
      <c r="B523" s="40"/>
      <c r="C523" s="40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52"/>
      <c r="Q523" s="41"/>
      <c r="R523" s="41"/>
      <c r="S523" s="52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</row>
    <row r="524" spans="2:31" ht="24.75" customHeight="1">
      <c r="B524" s="40"/>
      <c r="C524" s="40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52"/>
      <c r="Q524" s="41"/>
      <c r="R524" s="41"/>
      <c r="S524" s="52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  <row r="525" spans="2:31" ht="24.75" customHeight="1">
      <c r="B525" s="40"/>
      <c r="C525" s="40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52"/>
      <c r="Q525" s="41"/>
      <c r="R525" s="41"/>
      <c r="S525" s="52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</row>
    <row r="526" spans="2:31" ht="24.75" customHeight="1">
      <c r="B526" s="40"/>
      <c r="C526" s="40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52"/>
      <c r="Q526" s="41"/>
      <c r="R526" s="41"/>
      <c r="S526" s="52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</row>
    <row r="527" spans="2:31" ht="24.75" customHeight="1">
      <c r="B527" s="40"/>
      <c r="C527" s="40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52"/>
      <c r="Q527" s="41"/>
      <c r="R527" s="41"/>
      <c r="S527" s="52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  <row r="528" spans="2:31" ht="24.75" customHeight="1">
      <c r="B528" s="40"/>
      <c r="C528" s="40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52"/>
      <c r="Q528" s="41"/>
      <c r="R528" s="41"/>
      <c r="S528" s="52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</row>
    <row r="529" spans="2:31" ht="24.75" customHeight="1">
      <c r="B529" s="40"/>
      <c r="C529" s="40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52"/>
      <c r="Q529" s="41"/>
      <c r="R529" s="41"/>
      <c r="S529" s="52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</row>
    <row r="530" spans="2:31" ht="24.75" customHeight="1">
      <c r="B530" s="40"/>
      <c r="C530" s="40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52"/>
      <c r="Q530" s="41"/>
      <c r="R530" s="41"/>
      <c r="S530" s="52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</row>
    <row r="531" spans="2:31" ht="24.75" customHeight="1">
      <c r="B531" s="40"/>
      <c r="C531" s="40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52"/>
      <c r="Q531" s="41"/>
      <c r="R531" s="41"/>
      <c r="S531" s="52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</row>
    <row r="532" spans="2:31" ht="24.75" customHeight="1">
      <c r="B532" s="40"/>
      <c r="C532" s="40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52"/>
      <c r="Q532" s="41"/>
      <c r="R532" s="41"/>
      <c r="S532" s="52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  <row r="533" spans="2:31" ht="24.75" customHeight="1">
      <c r="B533" s="40"/>
      <c r="C533" s="40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52"/>
      <c r="Q533" s="41"/>
      <c r="R533" s="41"/>
      <c r="S533" s="52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  <row r="534" spans="2:31" ht="24.75" customHeight="1">
      <c r="B534" s="40"/>
      <c r="C534" s="40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52"/>
      <c r="Q534" s="41"/>
      <c r="R534" s="41"/>
      <c r="S534" s="52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</row>
    <row r="535" spans="2:31" ht="24.75" customHeight="1">
      <c r="B535" s="40"/>
      <c r="C535" s="40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52"/>
      <c r="Q535" s="41"/>
      <c r="R535" s="41"/>
      <c r="S535" s="52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  <row r="536" spans="2:31" ht="24.75" customHeight="1">
      <c r="B536" s="40"/>
      <c r="C536" s="40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52"/>
      <c r="Q536" s="41"/>
      <c r="R536" s="41"/>
      <c r="S536" s="52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  <row r="537" spans="2:31" ht="24.75" customHeight="1">
      <c r="B537" s="40"/>
      <c r="C537" s="40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52"/>
      <c r="Q537" s="41"/>
      <c r="R537" s="41"/>
      <c r="S537" s="52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</row>
    <row r="538" spans="2:31" ht="24.75" customHeight="1">
      <c r="B538" s="40"/>
      <c r="C538" s="40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52"/>
      <c r="Q538" s="41"/>
      <c r="R538" s="41"/>
      <c r="S538" s="52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</row>
    <row r="539" spans="2:31" ht="24.75" customHeight="1">
      <c r="B539" s="40"/>
      <c r="C539" s="40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52"/>
      <c r="Q539" s="41"/>
      <c r="R539" s="41"/>
      <c r="S539" s="52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  <row r="540" spans="2:31" ht="24.75" customHeight="1">
      <c r="B540" s="40"/>
      <c r="C540" s="40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52"/>
      <c r="Q540" s="41"/>
      <c r="R540" s="41"/>
      <c r="S540" s="52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</row>
    <row r="541" spans="2:31" ht="24.75" customHeight="1">
      <c r="B541" s="40"/>
      <c r="C541" s="40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52"/>
      <c r="Q541" s="41"/>
      <c r="R541" s="41"/>
      <c r="S541" s="52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</row>
    <row r="542" spans="2:31" ht="24.75" customHeight="1">
      <c r="B542" s="40"/>
      <c r="C542" s="40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52"/>
      <c r="Q542" s="41"/>
      <c r="R542" s="41"/>
      <c r="S542" s="52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</row>
    <row r="543" spans="2:31" ht="24.75" customHeight="1">
      <c r="B543" s="40"/>
      <c r="C543" s="40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52"/>
      <c r="Q543" s="41"/>
      <c r="R543" s="41"/>
      <c r="S543" s="52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</row>
    <row r="544" spans="2:31" ht="24.75" customHeight="1">
      <c r="B544" s="40"/>
      <c r="C544" s="40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52"/>
      <c r="Q544" s="41"/>
      <c r="R544" s="41"/>
      <c r="S544" s="52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</row>
    <row r="545" spans="2:31" ht="24.75" customHeight="1">
      <c r="B545" s="40"/>
      <c r="C545" s="40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52"/>
      <c r="Q545" s="41"/>
      <c r="R545" s="41"/>
      <c r="S545" s="52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</row>
    <row r="546" spans="2:31" ht="24.75" customHeight="1">
      <c r="B546" s="40"/>
      <c r="C546" s="40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52"/>
      <c r="Q546" s="41"/>
      <c r="R546" s="41"/>
      <c r="S546" s="52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</row>
    <row r="547" spans="2:31" ht="24.75" customHeight="1">
      <c r="B547" s="40"/>
      <c r="C547" s="40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52"/>
      <c r="Q547" s="41"/>
      <c r="R547" s="41"/>
      <c r="S547" s="52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</row>
    <row r="548" spans="2:31" ht="24.75" customHeight="1">
      <c r="B548" s="40"/>
      <c r="C548" s="40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52"/>
      <c r="Q548" s="41"/>
      <c r="R548" s="41"/>
      <c r="S548" s="52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</row>
    <row r="549" spans="2:31" ht="24.75" customHeight="1">
      <c r="B549" s="40"/>
      <c r="C549" s="40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52"/>
      <c r="Q549" s="41"/>
      <c r="R549" s="41"/>
      <c r="S549" s="52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</row>
    <row r="550" spans="2:31" ht="24.75" customHeight="1">
      <c r="B550" s="40"/>
      <c r="C550" s="40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52"/>
      <c r="Q550" s="41"/>
      <c r="R550" s="41"/>
      <c r="S550" s="52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  <row r="551" spans="2:31" ht="24.75" customHeight="1">
      <c r="B551" s="40"/>
      <c r="C551" s="40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52"/>
      <c r="Q551" s="41"/>
      <c r="R551" s="41"/>
      <c r="S551" s="52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  <row r="552" spans="2:31" ht="24.75" customHeight="1">
      <c r="B552" s="40"/>
      <c r="C552" s="40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52"/>
      <c r="Q552" s="41"/>
      <c r="R552" s="41"/>
      <c r="S552" s="52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</row>
    <row r="553" spans="2:31" ht="24.75" customHeight="1">
      <c r="B553" s="40"/>
      <c r="C553" s="40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52"/>
      <c r="Q553" s="41"/>
      <c r="R553" s="41"/>
      <c r="S553" s="52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</row>
    <row r="554" spans="2:31" ht="24.75" customHeight="1">
      <c r="B554" s="40"/>
      <c r="C554" s="40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52"/>
      <c r="Q554" s="41"/>
      <c r="R554" s="41"/>
      <c r="S554" s="52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</row>
    <row r="555" spans="2:31" ht="24.75" customHeight="1">
      <c r="B555" s="40"/>
      <c r="C555" s="40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52"/>
      <c r="Q555" s="41"/>
      <c r="R555" s="41"/>
      <c r="S555" s="52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</row>
    <row r="556" spans="2:31" ht="24.75" customHeight="1">
      <c r="B556" s="40"/>
      <c r="C556" s="40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2"/>
      <c r="Q556" s="41"/>
      <c r="R556" s="41"/>
      <c r="S556" s="52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</row>
    <row r="557" spans="2:31" ht="24.75" customHeight="1">
      <c r="B557" s="40"/>
      <c r="C557" s="40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52"/>
      <c r="Q557" s="41"/>
      <c r="R557" s="41"/>
      <c r="S557" s="52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</row>
    <row r="558" spans="2:31" ht="24.75" customHeight="1">
      <c r="B558" s="40"/>
      <c r="C558" s="40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52"/>
      <c r="Q558" s="41"/>
      <c r="R558" s="41"/>
      <c r="S558" s="52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</row>
    <row r="559" spans="2:31" ht="24.75" customHeight="1">
      <c r="B559" s="40"/>
      <c r="C559" s="40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52"/>
      <c r="Q559" s="41"/>
      <c r="R559" s="41"/>
      <c r="S559" s="52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</row>
    <row r="560" spans="2:31" ht="24.75" customHeight="1">
      <c r="B560" s="40"/>
      <c r="C560" s="40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52"/>
      <c r="Q560" s="41"/>
      <c r="R560" s="41"/>
      <c r="S560" s="52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</row>
    <row r="561" spans="2:31" ht="24.75" customHeight="1">
      <c r="B561" s="40"/>
      <c r="C561" s="40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52"/>
      <c r="Q561" s="41"/>
      <c r="R561" s="41"/>
      <c r="S561" s="52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  <row r="562" spans="2:31" ht="24.75" customHeight="1">
      <c r="B562" s="40"/>
      <c r="C562" s="40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52"/>
      <c r="Q562" s="41"/>
      <c r="R562" s="41"/>
      <c r="S562" s="52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  <row r="563" spans="2:31" ht="24.75" customHeight="1">
      <c r="B563" s="40"/>
      <c r="C563" s="40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52"/>
      <c r="Q563" s="41"/>
      <c r="R563" s="41"/>
      <c r="S563" s="52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</row>
    <row r="564" spans="2:31" ht="24.75" customHeight="1">
      <c r="B564" s="40"/>
      <c r="C564" s="40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52"/>
      <c r="Q564" s="41"/>
      <c r="R564" s="41"/>
      <c r="S564" s="52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  <row r="565" spans="2:31" ht="24.75" customHeight="1">
      <c r="B565" s="40"/>
      <c r="C565" s="40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52"/>
      <c r="Q565" s="41"/>
      <c r="R565" s="41"/>
      <c r="S565" s="52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</row>
    <row r="566" spans="2:31" ht="24.75" customHeight="1">
      <c r="B566" s="40"/>
      <c r="C566" s="40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52"/>
      <c r="Q566" s="41"/>
      <c r="R566" s="41"/>
      <c r="S566" s="52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  <row r="567" spans="2:31" ht="24.75" customHeight="1">
      <c r="B567" s="40"/>
      <c r="C567" s="40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52"/>
      <c r="Q567" s="41"/>
      <c r="R567" s="41"/>
      <c r="S567" s="52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</row>
    <row r="568" spans="2:31" ht="24.75" customHeight="1">
      <c r="B568" s="40"/>
      <c r="C568" s="40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52"/>
      <c r="Q568" s="41"/>
      <c r="R568" s="41"/>
      <c r="S568" s="52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</row>
    <row r="569" spans="2:31" ht="24.75" customHeight="1">
      <c r="B569" s="40"/>
      <c r="C569" s="40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52"/>
      <c r="Q569" s="41"/>
      <c r="R569" s="41"/>
      <c r="S569" s="52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</row>
    <row r="570" spans="2:31" ht="24.75" customHeight="1">
      <c r="B570" s="40"/>
      <c r="C570" s="40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52"/>
      <c r="Q570" s="41"/>
      <c r="R570" s="41"/>
      <c r="S570" s="52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</row>
    <row r="571" spans="2:31" ht="24.75" customHeight="1">
      <c r="B571" s="40"/>
      <c r="C571" s="40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52"/>
      <c r="Q571" s="41"/>
      <c r="R571" s="41"/>
      <c r="S571" s="52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</row>
    <row r="572" spans="2:31" ht="24.75" customHeight="1">
      <c r="B572" s="40"/>
      <c r="C572" s="40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52"/>
      <c r="Q572" s="41"/>
      <c r="R572" s="41"/>
      <c r="S572" s="52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</row>
    <row r="573" spans="2:31" ht="24.75" customHeight="1">
      <c r="B573" s="40"/>
      <c r="C573" s="40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52"/>
      <c r="Q573" s="41"/>
      <c r="R573" s="41"/>
      <c r="S573" s="52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</row>
    <row r="574" spans="2:31" ht="24.75" customHeight="1">
      <c r="B574" s="40"/>
      <c r="C574" s="40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52"/>
      <c r="Q574" s="41"/>
      <c r="R574" s="41"/>
      <c r="S574" s="52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</row>
    <row r="575" spans="2:31" ht="24.75" customHeight="1">
      <c r="B575" s="40"/>
      <c r="C575" s="40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52"/>
      <c r="Q575" s="41"/>
      <c r="R575" s="41"/>
      <c r="S575" s="5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</row>
    <row r="576" spans="2:31" ht="24.75" customHeight="1">
      <c r="B576" s="40"/>
      <c r="C576" s="40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52"/>
      <c r="Q576" s="41"/>
      <c r="R576" s="41"/>
      <c r="S576" s="52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</row>
    <row r="577" spans="2:31" ht="24.75" customHeight="1">
      <c r="B577" s="40"/>
      <c r="C577" s="40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52"/>
      <c r="Q577" s="41"/>
      <c r="R577" s="41"/>
      <c r="S577" s="52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</row>
    <row r="578" spans="2:31" ht="24.75" customHeight="1">
      <c r="B578" s="40"/>
      <c r="C578" s="40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52"/>
      <c r="Q578" s="41"/>
      <c r="R578" s="41"/>
      <c r="S578" s="52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</row>
    <row r="579" spans="2:31" ht="24.75" customHeight="1">
      <c r="B579" s="40"/>
      <c r="C579" s="40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52"/>
      <c r="Q579" s="41"/>
      <c r="R579" s="41"/>
      <c r="S579" s="52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</row>
    <row r="580" spans="2:31" ht="24.75" customHeight="1">
      <c r="B580" s="40"/>
      <c r="C580" s="40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52"/>
      <c r="Q580" s="41"/>
      <c r="R580" s="41"/>
      <c r="S580" s="52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</row>
    <row r="581" spans="2:31" ht="24.75" customHeight="1">
      <c r="B581" s="40"/>
      <c r="C581" s="40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52"/>
      <c r="Q581" s="41"/>
      <c r="R581" s="41"/>
      <c r="S581" s="52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</row>
    <row r="582" spans="2:31" ht="24.75" customHeight="1">
      <c r="B582" s="40"/>
      <c r="C582" s="40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52"/>
      <c r="Q582" s="41"/>
      <c r="R582" s="41"/>
      <c r="S582" s="52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</row>
    <row r="583" spans="2:31" ht="24.75" customHeight="1">
      <c r="B583" s="40"/>
      <c r="C583" s="40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52"/>
      <c r="Q583" s="41"/>
      <c r="R583" s="41"/>
      <c r="S583" s="52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</row>
    <row r="584" spans="2:31" ht="24.75" customHeight="1">
      <c r="B584" s="40"/>
      <c r="C584" s="40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52"/>
      <c r="Q584" s="41"/>
      <c r="R584" s="41"/>
      <c r="S584" s="52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  <row r="585" spans="2:31" ht="24.75" customHeight="1">
      <c r="B585" s="40"/>
      <c r="C585" s="40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52"/>
      <c r="Q585" s="41"/>
      <c r="R585" s="41"/>
      <c r="S585" s="52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</row>
    <row r="586" spans="2:31" ht="24.75" customHeight="1">
      <c r="B586" s="40"/>
      <c r="C586" s="40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52"/>
      <c r="Q586" s="41"/>
      <c r="R586" s="41"/>
      <c r="S586" s="52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  <row r="587" spans="2:31" ht="24.75" customHeight="1">
      <c r="B587" s="40"/>
      <c r="C587" s="40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52"/>
      <c r="Q587" s="41"/>
      <c r="R587" s="41"/>
      <c r="S587" s="52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</row>
    <row r="588" spans="2:31" ht="24.75" customHeight="1">
      <c r="B588" s="40"/>
      <c r="C588" s="40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52"/>
      <c r="Q588" s="41"/>
      <c r="R588" s="41"/>
      <c r="S588" s="52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</row>
    <row r="589" spans="2:31" ht="24.75" customHeight="1">
      <c r="B589" s="40"/>
      <c r="C589" s="40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52"/>
      <c r="Q589" s="41"/>
      <c r="R589" s="41"/>
      <c r="S589" s="52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</row>
    <row r="590" spans="2:31" ht="24.75" customHeight="1">
      <c r="B590" s="40"/>
      <c r="C590" s="40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52"/>
      <c r="Q590" s="41"/>
      <c r="R590" s="41"/>
      <c r="S590" s="52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</row>
    <row r="591" spans="2:31" ht="24.75" customHeight="1">
      <c r="B591" s="40"/>
      <c r="C591" s="40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52"/>
      <c r="Q591" s="41"/>
      <c r="R591" s="41"/>
      <c r="S591" s="52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</row>
    <row r="592" spans="2:31" ht="24.75" customHeight="1">
      <c r="B592" s="40"/>
      <c r="C592" s="40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52"/>
      <c r="Q592" s="41"/>
      <c r="R592" s="41"/>
      <c r="S592" s="52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  <row r="593" spans="2:31" ht="24.75" customHeight="1">
      <c r="B593" s="40"/>
      <c r="C593" s="40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52"/>
      <c r="Q593" s="41"/>
      <c r="R593" s="41"/>
      <c r="S593" s="52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</row>
    <row r="594" spans="2:31" ht="24.75" customHeight="1">
      <c r="B594" s="40"/>
      <c r="C594" s="40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52"/>
      <c r="Q594" s="41"/>
      <c r="R594" s="41"/>
      <c r="S594" s="52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</row>
    <row r="595" spans="2:31" ht="24.75" customHeight="1">
      <c r="B595" s="40"/>
      <c r="C595" s="40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52"/>
      <c r="Q595" s="41"/>
      <c r="R595" s="41"/>
      <c r="S595" s="52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</row>
    <row r="596" spans="2:31" ht="24.75" customHeight="1">
      <c r="B596" s="40"/>
      <c r="C596" s="40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52"/>
      <c r="Q596" s="41"/>
      <c r="R596" s="41"/>
      <c r="S596" s="52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</row>
    <row r="597" spans="2:31" ht="24.75" customHeight="1">
      <c r="B597" s="40"/>
      <c r="C597" s="40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52"/>
      <c r="Q597" s="41"/>
      <c r="R597" s="41"/>
      <c r="S597" s="52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</row>
    <row r="598" spans="2:31" ht="24.75" customHeight="1">
      <c r="B598" s="40"/>
      <c r="C598" s="40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52"/>
      <c r="Q598" s="41"/>
      <c r="R598" s="41"/>
      <c r="S598" s="52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</row>
    <row r="599" spans="2:31" ht="24.75" customHeight="1">
      <c r="B599" s="40"/>
      <c r="C599" s="40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52"/>
      <c r="Q599" s="41"/>
      <c r="R599" s="41"/>
      <c r="S599" s="52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</row>
    <row r="600" spans="2:31" ht="24.75" customHeight="1">
      <c r="B600" s="40"/>
      <c r="C600" s="40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52"/>
      <c r="Q600" s="41"/>
      <c r="R600" s="41"/>
      <c r="S600" s="52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</row>
    <row r="601" spans="2:31" ht="24.75" customHeight="1">
      <c r="B601" s="40"/>
      <c r="C601" s="40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52"/>
      <c r="Q601" s="41"/>
      <c r="R601" s="41"/>
      <c r="S601" s="52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</row>
    <row r="602" spans="2:31" ht="24.75" customHeight="1">
      <c r="B602" s="40"/>
      <c r="C602" s="40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52"/>
      <c r="Q602" s="41"/>
      <c r="R602" s="41"/>
      <c r="S602" s="52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  <row r="603" spans="2:31" ht="24.75" customHeight="1">
      <c r="B603" s="40"/>
      <c r="C603" s="40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52"/>
      <c r="Q603" s="41"/>
      <c r="R603" s="41"/>
      <c r="S603" s="52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</row>
    <row r="604" spans="2:31" ht="24.75" customHeight="1">
      <c r="B604" s="40"/>
      <c r="C604" s="40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52"/>
      <c r="Q604" s="41"/>
      <c r="R604" s="41"/>
      <c r="S604" s="52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</row>
    <row r="605" spans="2:31" ht="24.75" customHeight="1">
      <c r="B605" s="40"/>
      <c r="C605" s="40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52"/>
      <c r="Q605" s="41"/>
      <c r="R605" s="41"/>
      <c r="S605" s="52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</row>
    <row r="606" spans="2:31" ht="24.75" customHeight="1">
      <c r="B606" s="40"/>
      <c r="C606" s="40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52"/>
      <c r="Q606" s="41"/>
      <c r="R606" s="41"/>
      <c r="S606" s="52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</row>
    <row r="607" spans="2:31" ht="24.75" customHeight="1">
      <c r="B607" s="40"/>
      <c r="C607" s="40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52"/>
      <c r="Q607" s="41"/>
      <c r="R607" s="41"/>
      <c r="S607" s="52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</row>
    <row r="608" spans="2:31" ht="24.75" customHeight="1">
      <c r="B608" s="40"/>
      <c r="C608" s="40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52"/>
      <c r="Q608" s="41"/>
      <c r="R608" s="41"/>
      <c r="S608" s="52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</row>
    <row r="609" spans="2:31" ht="24.75" customHeight="1">
      <c r="B609" s="40"/>
      <c r="C609" s="40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52"/>
      <c r="Q609" s="41"/>
      <c r="R609" s="41"/>
      <c r="S609" s="52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</row>
    <row r="610" spans="2:31" ht="24.75" customHeight="1">
      <c r="B610" s="40"/>
      <c r="C610" s="40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52"/>
      <c r="Q610" s="41"/>
      <c r="R610" s="41"/>
      <c r="S610" s="52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</row>
    <row r="611" spans="2:31" ht="24.75" customHeight="1">
      <c r="B611" s="40"/>
      <c r="C611" s="40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52"/>
      <c r="Q611" s="41"/>
      <c r="R611" s="41"/>
      <c r="S611" s="52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  <row r="612" spans="2:31" ht="24.75" customHeight="1">
      <c r="B612" s="40"/>
      <c r="C612" s="40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52"/>
      <c r="Q612" s="41"/>
      <c r="R612" s="41"/>
      <c r="S612" s="52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</row>
    <row r="613" spans="2:31" ht="24.75" customHeight="1">
      <c r="B613" s="40"/>
      <c r="C613" s="40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52"/>
      <c r="Q613" s="41"/>
      <c r="R613" s="41"/>
      <c r="S613" s="52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</row>
    <row r="614" spans="2:31" ht="24.75" customHeight="1">
      <c r="B614" s="40"/>
      <c r="C614" s="40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52"/>
      <c r="Q614" s="41"/>
      <c r="R614" s="41"/>
      <c r="S614" s="52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</row>
    <row r="615" spans="2:31" ht="24.75" customHeight="1">
      <c r="B615" s="40"/>
      <c r="C615" s="40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52"/>
      <c r="Q615" s="41"/>
      <c r="R615" s="41"/>
      <c r="S615" s="52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</row>
    <row r="616" spans="2:31" ht="24.75" customHeight="1">
      <c r="B616" s="40"/>
      <c r="C616" s="40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52"/>
      <c r="Q616" s="41"/>
      <c r="R616" s="41"/>
      <c r="S616" s="52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  <row r="617" spans="2:31" ht="24.75" customHeight="1">
      <c r="B617" s="40"/>
      <c r="C617" s="40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52"/>
      <c r="Q617" s="41"/>
      <c r="R617" s="41"/>
      <c r="S617" s="52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</row>
    <row r="618" spans="2:31" ht="24.75" customHeight="1">
      <c r="B618" s="40"/>
      <c r="C618" s="40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52"/>
      <c r="Q618" s="41"/>
      <c r="R618" s="41"/>
      <c r="S618" s="52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</row>
    <row r="619" spans="2:31" ht="24.75" customHeight="1">
      <c r="B619" s="40"/>
      <c r="C619" s="40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52"/>
      <c r="Q619" s="41"/>
      <c r="R619" s="41"/>
      <c r="S619" s="52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</row>
    <row r="620" spans="2:31" ht="24.75" customHeight="1">
      <c r="B620" s="40"/>
      <c r="C620" s="40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52"/>
      <c r="Q620" s="41"/>
      <c r="R620" s="41"/>
      <c r="S620" s="52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</row>
    <row r="621" spans="2:31" ht="24.75" customHeight="1">
      <c r="B621" s="40"/>
      <c r="C621" s="40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52"/>
      <c r="Q621" s="41"/>
      <c r="R621" s="41"/>
      <c r="S621" s="52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  <row r="622" spans="2:31" ht="24.75" customHeight="1">
      <c r="B622" s="40"/>
      <c r="C622" s="40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52"/>
      <c r="Q622" s="41"/>
      <c r="R622" s="41"/>
      <c r="S622" s="52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</row>
    <row r="623" spans="2:31" ht="24.75" customHeight="1">
      <c r="B623" s="40"/>
      <c r="C623" s="40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52"/>
      <c r="Q623" s="41"/>
      <c r="R623" s="41"/>
      <c r="S623" s="52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</row>
    <row r="624" spans="2:31" ht="24.75" customHeight="1">
      <c r="B624" s="40"/>
      <c r="C624" s="40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52"/>
      <c r="Q624" s="41"/>
      <c r="R624" s="41"/>
      <c r="S624" s="52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</row>
    <row r="625" spans="2:31" ht="24.75" customHeight="1">
      <c r="B625" s="40"/>
      <c r="C625" s="40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52"/>
      <c r="Q625" s="41"/>
      <c r="R625" s="41"/>
      <c r="S625" s="52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</row>
    <row r="626" spans="2:31" ht="24.75" customHeight="1">
      <c r="B626" s="40"/>
      <c r="C626" s="40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52"/>
      <c r="Q626" s="41"/>
      <c r="R626" s="41"/>
      <c r="S626" s="52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</row>
    <row r="627" spans="2:31" ht="24.75" customHeight="1">
      <c r="B627" s="40"/>
      <c r="C627" s="40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52"/>
      <c r="Q627" s="41"/>
      <c r="R627" s="41"/>
      <c r="S627" s="52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</row>
    <row r="628" spans="2:31" ht="24.75" customHeight="1">
      <c r="B628" s="40"/>
      <c r="C628" s="40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52"/>
      <c r="Q628" s="41"/>
      <c r="R628" s="41"/>
      <c r="S628" s="52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</row>
    <row r="629" spans="2:31" ht="24.75" customHeight="1">
      <c r="B629" s="40"/>
      <c r="C629" s="40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52"/>
      <c r="Q629" s="41"/>
      <c r="R629" s="41"/>
      <c r="S629" s="52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  <row r="630" spans="2:31" ht="24.75" customHeight="1">
      <c r="B630" s="40"/>
      <c r="C630" s="40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52"/>
      <c r="Q630" s="41"/>
      <c r="R630" s="41"/>
      <c r="S630" s="52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</row>
    <row r="631" spans="2:31" ht="24.75" customHeight="1">
      <c r="B631" s="40"/>
      <c r="C631" s="40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52"/>
      <c r="Q631" s="41"/>
      <c r="R631" s="41"/>
      <c r="S631" s="52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</row>
    <row r="632" spans="2:31" ht="24.75" customHeight="1">
      <c r="B632" s="40"/>
      <c r="C632" s="40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52"/>
      <c r="Q632" s="41"/>
      <c r="R632" s="41"/>
      <c r="S632" s="52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</row>
    <row r="633" spans="2:31" ht="24.75" customHeight="1">
      <c r="B633" s="40"/>
      <c r="C633" s="40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52"/>
      <c r="Q633" s="41"/>
      <c r="R633" s="41"/>
      <c r="S633" s="52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  <row r="634" spans="2:31" ht="24.75" customHeight="1">
      <c r="B634" s="40"/>
      <c r="C634" s="40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52"/>
      <c r="Q634" s="41"/>
      <c r="R634" s="41"/>
      <c r="S634" s="52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</row>
    <row r="635" spans="2:31" ht="24.75" customHeight="1">
      <c r="B635" s="40"/>
      <c r="C635" s="40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52"/>
      <c r="Q635" s="41"/>
      <c r="R635" s="41"/>
      <c r="S635" s="52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</row>
    <row r="636" spans="2:31" ht="24.75" customHeight="1">
      <c r="B636" s="40"/>
      <c r="C636" s="40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52"/>
      <c r="Q636" s="41"/>
      <c r="R636" s="41"/>
      <c r="S636" s="52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</row>
    <row r="637" spans="2:31" ht="24.75" customHeight="1">
      <c r="B637" s="40"/>
      <c r="C637" s="40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52"/>
      <c r="Q637" s="41"/>
      <c r="R637" s="41"/>
      <c r="S637" s="52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  <row r="638" spans="2:31" ht="24.75" customHeight="1">
      <c r="B638" s="40"/>
      <c r="C638" s="40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52"/>
      <c r="Q638" s="41"/>
      <c r="R638" s="41"/>
      <c r="S638" s="52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</row>
    <row r="639" spans="2:31" ht="24.75" customHeight="1">
      <c r="B639" s="40"/>
      <c r="C639" s="40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52"/>
      <c r="Q639" s="41"/>
      <c r="R639" s="41"/>
      <c r="S639" s="52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</row>
    <row r="640" spans="2:31" ht="24.75" customHeight="1">
      <c r="B640" s="40"/>
      <c r="C640" s="40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52"/>
      <c r="Q640" s="41"/>
      <c r="R640" s="41"/>
      <c r="S640" s="52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</row>
    <row r="641" spans="2:31" ht="24.75" customHeight="1">
      <c r="B641" s="40"/>
      <c r="C641" s="40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52"/>
      <c r="Q641" s="41"/>
      <c r="R641" s="41"/>
      <c r="S641" s="52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  <row r="642" spans="2:31" ht="24.75" customHeight="1">
      <c r="B642" s="40"/>
      <c r="C642" s="40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52"/>
      <c r="Q642" s="41"/>
      <c r="R642" s="41"/>
      <c r="S642" s="52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</row>
    <row r="643" spans="2:31" ht="24.75" customHeight="1">
      <c r="B643" s="40"/>
      <c r="C643" s="40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52"/>
      <c r="Q643" s="41"/>
      <c r="R643" s="41"/>
      <c r="S643" s="52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  <row r="644" spans="2:31" ht="24.75" customHeight="1">
      <c r="B644" s="40"/>
      <c r="C644" s="40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52"/>
      <c r="Q644" s="41"/>
      <c r="R644" s="41"/>
      <c r="S644" s="52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  <row r="645" spans="2:31" ht="24.75" customHeight="1">
      <c r="B645" s="40"/>
      <c r="C645" s="40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52"/>
      <c r="Q645" s="41"/>
      <c r="R645" s="41"/>
      <c r="S645" s="52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</row>
    <row r="646" spans="2:31" ht="24.75" customHeight="1">
      <c r="B646" s="40"/>
      <c r="C646" s="40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52"/>
      <c r="Q646" s="41"/>
      <c r="R646" s="41"/>
      <c r="S646" s="52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  <row r="647" spans="2:31" ht="24.75" customHeight="1">
      <c r="B647" s="40"/>
      <c r="C647" s="40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52"/>
      <c r="Q647" s="41"/>
      <c r="R647" s="41"/>
      <c r="S647" s="52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  <row r="648" spans="2:31" ht="24.75" customHeight="1">
      <c r="B648" s="40"/>
      <c r="C648" s="40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52"/>
      <c r="Q648" s="41"/>
      <c r="R648" s="41"/>
      <c r="S648" s="52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</row>
    <row r="649" spans="2:31" ht="24.75" customHeight="1">
      <c r="B649" s="40"/>
      <c r="C649" s="40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52"/>
      <c r="Q649" s="41"/>
      <c r="R649" s="41"/>
      <c r="S649" s="52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</row>
    <row r="650" spans="2:31" ht="24.75" customHeight="1">
      <c r="B650" s="40"/>
      <c r="C650" s="40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52"/>
      <c r="Q650" s="41"/>
      <c r="R650" s="41"/>
      <c r="S650" s="52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</row>
    <row r="651" spans="2:31" ht="24.75" customHeight="1">
      <c r="B651" s="40"/>
      <c r="C651" s="40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52"/>
      <c r="Q651" s="41"/>
      <c r="R651" s="41"/>
      <c r="S651" s="52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</row>
    <row r="652" spans="2:31" ht="24.75" customHeight="1">
      <c r="B652" s="40"/>
      <c r="C652" s="40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52"/>
      <c r="Q652" s="41"/>
      <c r="R652" s="41"/>
      <c r="S652" s="52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</row>
    <row r="653" spans="2:31" ht="24.75" customHeight="1">
      <c r="B653" s="40"/>
      <c r="C653" s="40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52"/>
      <c r="Q653" s="41"/>
      <c r="R653" s="41"/>
      <c r="S653" s="52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</row>
    <row r="654" spans="2:31" ht="24.75" customHeight="1">
      <c r="B654" s="40"/>
      <c r="C654" s="40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52"/>
      <c r="Q654" s="41"/>
      <c r="R654" s="41"/>
      <c r="S654" s="52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</row>
    <row r="655" spans="2:31" ht="24.75" customHeight="1">
      <c r="B655" s="40"/>
      <c r="C655" s="40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52"/>
      <c r="Q655" s="41"/>
      <c r="R655" s="41"/>
      <c r="S655" s="52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  <row r="656" spans="2:31" ht="24.75" customHeight="1">
      <c r="B656" s="40"/>
      <c r="C656" s="40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52"/>
      <c r="Q656" s="41"/>
      <c r="R656" s="41"/>
      <c r="S656" s="52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</row>
    <row r="657" spans="2:31" ht="24.75" customHeight="1">
      <c r="B657" s="40"/>
      <c r="C657" s="40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52"/>
      <c r="Q657" s="41"/>
      <c r="R657" s="41"/>
      <c r="S657" s="52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</row>
    <row r="658" spans="2:31" ht="24.75" customHeight="1">
      <c r="B658" s="40"/>
      <c r="C658" s="40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52"/>
      <c r="Q658" s="41"/>
      <c r="R658" s="41"/>
      <c r="S658" s="52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</row>
    <row r="659" spans="2:31" ht="24.75" customHeight="1">
      <c r="B659" s="40"/>
      <c r="C659" s="40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52"/>
      <c r="Q659" s="41"/>
      <c r="R659" s="41"/>
      <c r="S659" s="52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</row>
    <row r="660" spans="2:31" ht="24.75" customHeight="1">
      <c r="B660" s="40"/>
      <c r="C660" s="40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52"/>
      <c r="Q660" s="41"/>
      <c r="R660" s="41"/>
      <c r="S660" s="52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</row>
    <row r="661" spans="2:31" ht="24.75" customHeight="1">
      <c r="B661" s="40"/>
      <c r="C661" s="40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52"/>
      <c r="Q661" s="41"/>
      <c r="R661" s="41"/>
      <c r="S661" s="52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</row>
    <row r="662" spans="2:31" ht="24.75" customHeight="1">
      <c r="B662" s="40"/>
      <c r="C662" s="40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52"/>
      <c r="Q662" s="41"/>
      <c r="R662" s="41"/>
      <c r="S662" s="52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</row>
    <row r="663" spans="2:31" ht="24.75" customHeight="1">
      <c r="B663" s="40"/>
      <c r="C663" s="40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52"/>
      <c r="Q663" s="41"/>
      <c r="R663" s="41"/>
      <c r="S663" s="52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</row>
    <row r="664" spans="2:31" ht="24.75" customHeight="1">
      <c r="B664" s="40"/>
      <c r="C664" s="40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52"/>
      <c r="Q664" s="41"/>
      <c r="R664" s="41"/>
      <c r="S664" s="52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</row>
    <row r="665" spans="2:31" ht="24.75" customHeight="1">
      <c r="B665" s="40"/>
      <c r="C665" s="40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52"/>
      <c r="Q665" s="41"/>
      <c r="R665" s="41"/>
      <c r="S665" s="52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</row>
    <row r="666" spans="2:31" ht="24.75" customHeight="1">
      <c r="B666" s="40"/>
      <c r="C666" s="40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52"/>
      <c r="Q666" s="41"/>
      <c r="R666" s="41"/>
      <c r="S666" s="52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</row>
    <row r="667" spans="2:31" ht="24.75" customHeight="1">
      <c r="B667" s="40"/>
      <c r="C667" s="40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52"/>
      <c r="Q667" s="41"/>
      <c r="R667" s="41"/>
      <c r="S667" s="52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</row>
    <row r="668" spans="2:31" ht="24.75" customHeight="1">
      <c r="B668" s="40"/>
      <c r="C668" s="40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52"/>
      <c r="Q668" s="41"/>
      <c r="R668" s="41"/>
      <c r="S668" s="52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</row>
    <row r="669" spans="2:31" ht="24.75" customHeight="1">
      <c r="B669" s="40"/>
      <c r="C669" s="40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52"/>
      <c r="Q669" s="41"/>
      <c r="R669" s="41"/>
      <c r="S669" s="52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</row>
    <row r="670" spans="2:31" ht="24.75" customHeight="1">
      <c r="B670" s="40"/>
      <c r="C670" s="40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52"/>
      <c r="Q670" s="41"/>
      <c r="R670" s="41"/>
      <c r="S670" s="52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</row>
    <row r="671" spans="2:31" ht="24.75" customHeight="1">
      <c r="B671" s="40"/>
      <c r="C671" s="40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52"/>
      <c r="Q671" s="41"/>
      <c r="R671" s="41"/>
      <c r="S671" s="52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</row>
    <row r="672" spans="2:31" ht="24.75" customHeight="1">
      <c r="B672" s="40"/>
      <c r="C672" s="40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52"/>
      <c r="Q672" s="41"/>
      <c r="R672" s="41"/>
      <c r="S672" s="52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</row>
    <row r="673" spans="2:31" ht="24.75" customHeight="1">
      <c r="B673" s="40"/>
      <c r="C673" s="40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52"/>
      <c r="Q673" s="41"/>
      <c r="R673" s="41"/>
      <c r="S673" s="52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  <row r="674" spans="2:31" ht="24.75" customHeight="1">
      <c r="B674" s="40"/>
      <c r="C674" s="40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52"/>
      <c r="Q674" s="41"/>
      <c r="R674" s="41"/>
      <c r="S674" s="52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</row>
    <row r="675" spans="2:31" ht="24.75" customHeight="1">
      <c r="B675" s="40"/>
      <c r="C675" s="40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52"/>
      <c r="Q675" s="41"/>
      <c r="R675" s="41"/>
      <c r="S675" s="52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</row>
    <row r="676" spans="2:31" ht="24.75" customHeight="1">
      <c r="B676" s="40"/>
      <c r="C676" s="40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52"/>
      <c r="Q676" s="41"/>
      <c r="R676" s="41"/>
      <c r="S676" s="52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</row>
    <row r="677" spans="2:31" ht="24.75" customHeight="1">
      <c r="B677" s="40"/>
      <c r="C677" s="40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52"/>
      <c r="Q677" s="41"/>
      <c r="R677" s="41"/>
      <c r="S677" s="5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</row>
    <row r="678" spans="2:31" ht="24.75" customHeight="1">
      <c r="B678" s="40"/>
      <c r="C678" s="40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52"/>
      <c r="Q678" s="41"/>
      <c r="R678" s="41"/>
      <c r="S678" s="52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</row>
    <row r="679" spans="2:31" ht="24.75" customHeight="1">
      <c r="B679" s="40"/>
      <c r="C679" s="40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52"/>
      <c r="Q679" s="41"/>
      <c r="R679" s="41"/>
      <c r="S679" s="52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</row>
    <row r="680" spans="2:31" ht="24.75" customHeight="1">
      <c r="B680" s="40"/>
      <c r="C680" s="40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52"/>
      <c r="Q680" s="41"/>
      <c r="R680" s="41"/>
      <c r="S680" s="52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</row>
    <row r="681" spans="2:31" ht="24.75" customHeight="1">
      <c r="B681" s="40"/>
      <c r="C681" s="40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52"/>
      <c r="Q681" s="41"/>
      <c r="R681" s="41"/>
      <c r="S681" s="52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</row>
    <row r="682" spans="2:31" ht="24.75" customHeight="1">
      <c r="B682" s="40"/>
      <c r="C682" s="40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52"/>
      <c r="Q682" s="41"/>
      <c r="R682" s="41"/>
      <c r="S682" s="52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</row>
    <row r="683" spans="2:31" ht="24.75" customHeight="1">
      <c r="B683" s="40"/>
      <c r="C683" s="40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52"/>
      <c r="Q683" s="41"/>
      <c r="R683" s="41"/>
      <c r="S683" s="52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</row>
    <row r="684" spans="2:31" ht="24.75" customHeight="1">
      <c r="B684" s="40"/>
      <c r="C684" s="40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52"/>
      <c r="Q684" s="41"/>
      <c r="R684" s="41"/>
      <c r="S684" s="52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</row>
    <row r="685" spans="2:31" ht="24.75" customHeight="1">
      <c r="B685" s="40"/>
      <c r="C685" s="40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52"/>
      <c r="Q685" s="41"/>
      <c r="R685" s="41"/>
      <c r="S685" s="52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</row>
    <row r="686" spans="2:31" ht="24.75" customHeight="1">
      <c r="B686" s="40"/>
      <c r="C686" s="40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52"/>
      <c r="Q686" s="41"/>
      <c r="R686" s="41"/>
      <c r="S686" s="52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</row>
    <row r="687" spans="2:31" ht="24.75" customHeight="1">
      <c r="B687" s="40"/>
      <c r="C687" s="40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52"/>
      <c r="Q687" s="41"/>
      <c r="R687" s="41"/>
      <c r="S687" s="52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</row>
    <row r="688" spans="2:31" ht="24.75" customHeight="1">
      <c r="B688" s="40"/>
      <c r="C688" s="40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52"/>
      <c r="Q688" s="41"/>
      <c r="R688" s="41"/>
      <c r="S688" s="52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</row>
    <row r="689" spans="2:31" ht="24.75" customHeight="1">
      <c r="B689" s="40"/>
      <c r="C689" s="40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52"/>
      <c r="Q689" s="41"/>
      <c r="R689" s="41"/>
      <c r="S689" s="52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</row>
    <row r="690" spans="2:31" ht="24.75" customHeight="1">
      <c r="B690" s="40"/>
      <c r="C690" s="40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52"/>
      <c r="Q690" s="41"/>
      <c r="R690" s="41"/>
      <c r="S690" s="52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</row>
    <row r="691" spans="2:31" ht="24.75" customHeight="1">
      <c r="B691" s="40"/>
      <c r="C691" s="40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52"/>
      <c r="Q691" s="41"/>
      <c r="R691" s="41"/>
      <c r="S691" s="52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</row>
    <row r="692" spans="2:31" ht="24.75" customHeight="1">
      <c r="B692" s="40"/>
      <c r="C692" s="40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52"/>
      <c r="Q692" s="41"/>
      <c r="R692" s="41"/>
      <c r="S692" s="52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</row>
    <row r="693" spans="2:31" ht="24.75" customHeight="1">
      <c r="B693" s="40"/>
      <c r="C693" s="40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52"/>
      <c r="Q693" s="41"/>
      <c r="R693" s="41"/>
      <c r="S693" s="52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</row>
    <row r="694" spans="2:31" ht="24.75" customHeight="1">
      <c r="B694" s="40"/>
      <c r="C694" s="40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52"/>
      <c r="Q694" s="41"/>
      <c r="R694" s="41"/>
      <c r="S694" s="52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</row>
    <row r="695" spans="2:31" ht="24.75" customHeight="1">
      <c r="B695" s="40"/>
      <c r="C695" s="40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52"/>
      <c r="Q695" s="41"/>
      <c r="R695" s="41"/>
      <c r="S695" s="52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</row>
    <row r="696" spans="2:31" ht="24.75" customHeight="1">
      <c r="B696" s="40"/>
      <c r="C696" s="40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52"/>
      <c r="Q696" s="41"/>
      <c r="R696" s="41"/>
      <c r="S696" s="52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</row>
    <row r="697" spans="2:31" ht="24.75" customHeight="1">
      <c r="B697" s="40"/>
      <c r="C697" s="40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52"/>
      <c r="Q697" s="41"/>
      <c r="R697" s="41"/>
      <c r="S697" s="52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  <row r="698" spans="2:31" ht="24.75" customHeight="1">
      <c r="B698" s="40"/>
      <c r="C698" s="40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52"/>
      <c r="Q698" s="41"/>
      <c r="R698" s="41"/>
      <c r="S698" s="52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</row>
    <row r="699" spans="2:31" ht="24.75" customHeight="1">
      <c r="B699" s="40"/>
      <c r="C699" s="40"/>
      <c r="D699" s="40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52"/>
      <c r="Q699" s="41"/>
      <c r="R699" s="41"/>
      <c r="S699" s="52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  <row r="700" spans="2:31" ht="24.75" customHeight="1">
      <c r="B700" s="40"/>
      <c r="C700" s="40"/>
      <c r="D700" s="40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52"/>
      <c r="Q700" s="41"/>
      <c r="R700" s="41"/>
      <c r="S700" s="52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</row>
    <row r="701" spans="2:31" ht="24.75" customHeight="1">
      <c r="B701" s="40"/>
      <c r="C701" s="40"/>
      <c r="D701" s="40"/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52"/>
      <c r="Q701" s="41"/>
      <c r="R701" s="41"/>
      <c r="S701" s="52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</row>
    <row r="702" spans="2:31" ht="24.75" customHeight="1">
      <c r="B702" s="40"/>
      <c r="C702" s="40"/>
      <c r="D702" s="40"/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52"/>
      <c r="Q702" s="41"/>
      <c r="R702" s="41"/>
      <c r="S702" s="52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</row>
    <row r="703" spans="2:31" ht="24.75" customHeight="1">
      <c r="B703" s="40"/>
      <c r="C703" s="40"/>
      <c r="D703" s="40"/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52"/>
      <c r="Q703" s="41"/>
      <c r="R703" s="41"/>
      <c r="S703" s="52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</row>
    <row r="704" spans="2:31" ht="24.75" customHeight="1">
      <c r="B704" s="40"/>
      <c r="C704" s="40"/>
      <c r="D704" s="40"/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52"/>
      <c r="Q704" s="41"/>
      <c r="R704" s="41"/>
      <c r="S704" s="52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</row>
    <row r="705" spans="2:31" ht="24.75" customHeight="1">
      <c r="B705" s="40"/>
      <c r="C705" s="40"/>
      <c r="D705" s="40"/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52"/>
      <c r="Q705" s="41"/>
      <c r="R705" s="41"/>
      <c r="S705" s="52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</row>
    <row r="706" spans="2:31" ht="24.75" customHeight="1">
      <c r="B706" s="40"/>
      <c r="C706" s="40"/>
      <c r="D706" s="40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52"/>
      <c r="Q706" s="41"/>
      <c r="R706" s="41"/>
      <c r="S706" s="52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</row>
    <row r="707" spans="2:31" ht="24.75" customHeight="1">
      <c r="B707" s="40"/>
      <c r="C707" s="40"/>
      <c r="D707" s="40"/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52"/>
      <c r="Q707" s="41"/>
      <c r="R707" s="41"/>
      <c r="S707" s="52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  <row r="708" spans="2:31" ht="24.75" customHeight="1">
      <c r="B708" s="40"/>
      <c r="C708" s="40"/>
      <c r="D708" s="40"/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52"/>
      <c r="Q708" s="41"/>
      <c r="R708" s="41"/>
      <c r="S708" s="52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</row>
    <row r="709" spans="2:31" ht="24.75" customHeight="1">
      <c r="B709" s="40"/>
      <c r="C709" s="40"/>
      <c r="D709" s="40"/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52"/>
      <c r="Q709" s="41"/>
      <c r="R709" s="41"/>
      <c r="S709" s="52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</row>
    <row r="710" spans="2:31" ht="24.75" customHeight="1">
      <c r="B710" s="40"/>
      <c r="C710" s="40"/>
      <c r="D710" s="40"/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52"/>
      <c r="Q710" s="41"/>
      <c r="R710" s="41"/>
      <c r="S710" s="52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</row>
    <row r="711" spans="2:31" ht="24.75" customHeight="1">
      <c r="B711" s="40"/>
      <c r="C711" s="40"/>
      <c r="D711" s="40"/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52"/>
      <c r="Q711" s="41"/>
      <c r="R711" s="41"/>
      <c r="S711" s="52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</row>
    <row r="712" spans="2:31" ht="24.75" customHeight="1">
      <c r="B712" s="40"/>
      <c r="C712" s="40"/>
      <c r="D712" s="40"/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52"/>
      <c r="Q712" s="41"/>
      <c r="R712" s="41"/>
      <c r="S712" s="52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</row>
    <row r="713" spans="2:31" ht="24.75" customHeight="1">
      <c r="B713" s="40"/>
      <c r="C713" s="40"/>
      <c r="D713" s="40"/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52"/>
      <c r="Q713" s="41"/>
      <c r="R713" s="41"/>
      <c r="S713" s="52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  <row r="714" spans="2:31" ht="24.75" customHeight="1">
      <c r="B714" s="40"/>
      <c r="C714" s="40"/>
      <c r="D714" s="40"/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52"/>
      <c r="Q714" s="41"/>
      <c r="R714" s="41"/>
      <c r="S714" s="52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</row>
    <row r="715" spans="2:31" ht="24.75" customHeight="1">
      <c r="B715" s="40"/>
      <c r="C715" s="40"/>
      <c r="D715" s="40"/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52"/>
      <c r="Q715" s="41"/>
      <c r="R715" s="41"/>
      <c r="S715" s="52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</row>
    <row r="716" spans="2:31" ht="24.75" customHeight="1">
      <c r="B716" s="40"/>
      <c r="C716" s="40"/>
      <c r="D716" s="40"/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52"/>
      <c r="Q716" s="41"/>
      <c r="R716" s="41"/>
      <c r="S716" s="52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</row>
    <row r="717" spans="2:31" ht="24.75" customHeight="1">
      <c r="B717" s="40"/>
      <c r="C717" s="40"/>
      <c r="D717" s="40"/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52"/>
      <c r="Q717" s="41"/>
      <c r="R717" s="41"/>
      <c r="S717" s="52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</row>
    <row r="718" spans="2:31" ht="24.75" customHeight="1">
      <c r="B718" s="40"/>
      <c r="C718" s="40"/>
      <c r="D718" s="40"/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52"/>
      <c r="Q718" s="41"/>
      <c r="R718" s="41"/>
      <c r="S718" s="52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</row>
    <row r="719" spans="2:31" ht="24.75" customHeight="1">
      <c r="B719" s="40"/>
      <c r="C719" s="40"/>
      <c r="D719" s="40"/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52"/>
      <c r="Q719" s="41"/>
      <c r="R719" s="41"/>
      <c r="S719" s="52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</row>
    <row r="720" spans="2:31" ht="24.75" customHeight="1">
      <c r="B720" s="40"/>
      <c r="C720" s="40"/>
      <c r="D720" s="40"/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52"/>
      <c r="Q720" s="41"/>
      <c r="R720" s="41"/>
      <c r="S720" s="52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</row>
    <row r="721" spans="2:31" ht="24.75" customHeight="1">
      <c r="B721" s="40"/>
      <c r="C721" s="40"/>
      <c r="D721" s="40"/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52"/>
      <c r="Q721" s="41"/>
      <c r="R721" s="41"/>
      <c r="S721" s="52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  <row r="722" spans="2:31" ht="24.75" customHeight="1">
      <c r="B722" s="40"/>
      <c r="C722" s="40"/>
      <c r="D722" s="40"/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52"/>
      <c r="Q722" s="41"/>
      <c r="R722" s="41"/>
      <c r="S722" s="52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</row>
    <row r="723" spans="2:31" ht="24.75" customHeight="1">
      <c r="B723" s="40"/>
      <c r="C723" s="40"/>
      <c r="D723" s="40"/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52"/>
      <c r="Q723" s="41"/>
      <c r="R723" s="41"/>
      <c r="S723" s="52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</row>
    <row r="724" spans="2:31" ht="24.75" customHeight="1">
      <c r="B724" s="40"/>
      <c r="C724" s="40"/>
      <c r="D724" s="40"/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52"/>
      <c r="Q724" s="41"/>
      <c r="R724" s="41"/>
      <c r="S724" s="52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</row>
    <row r="725" spans="2:31" ht="24.75" customHeight="1">
      <c r="B725" s="40"/>
      <c r="C725" s="40"/>
      <c r="D725" s="40"/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52"/>
      <c r="Q725" s="41"/>
      <c r="R725" s="41"/>
      <c r="S725" s="52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</row>
    <row r="726" spans="2:31" ht="24.75" customHeight="1">
      <c r="B726" s="40"/>
      <c r="C726" s="40"/>
      <c r="D726" s="40"/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52"/>
      <c r="Q726" s="41"/>
      <c r="R726" s="41"/>
      <c r="S726" s="52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</row>
    <row r="727" spans="2:31" ht="24.75" customHeight="1">
      <c r="B727" s="40"/>
      <c r="C727" s="40"/>
      <c r="D727" s="40"/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52"/>
      <c r="Q727" s="41"/>
      <c r="R727" s="41"/>
      <c r="S727" s="52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</row>
    <row r="728" spans="2:31" ht="24.75" customHeight="1">
      <c r="B728" s="40"/>
      <c r="C728" s="40"/>
      <c r="D728" s="40"/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52"/>
      <c r="Q728" s="41"/>
      <c r="R728" s="41"/>
      <c r="S728" s="52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</row>
    <row r="729" spans="2:31" ht="24.75" customHeight="1">
      <c r="B729" s="40"/>
      <c r="C729" s="40"/>
      <c r="D729" s="40"/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52"/>
      <c r="Q729" s="41"/>
      <c r="R729" s="41"/>
      <c r="S729" s="52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</row>
    <row r="730" spans="2:31" ht="24.75" customHeight="1">
      <c r="B730" s="40"/>
      <c r="C730" s="40"/>
      <c r="D730" s="40"/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52"/>
      <c r="Q730" s="41"/>
      <c r="R730" s="41"/>
      <c r="S730" s="52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</row>
    <row r="731" spans="2:31" ht="24.75" customHeight="1">
      <c r="B731" s="40"/>
      <c r="C731" s="40"/>
      <c r="D731" s="40"/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52"/>
      <c r="Q731" s="41"/>
      <c r="R731" s="41"/>
      <c r="S731" s="52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</row>
    <row r="732" spans="2:31" ht="24.75" customHeight="1">
      <c r="B732" s="40"/>
      <c r="C732" s="40"/>
      <c r="D732" s="40"/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52"/>
      <c r="Q732" s="41"/>
      <c r="R732" s="41"/>
      <c r="S732" s="52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</row>
    <row r="733" spans="2:31" ht="24.75" customHeight="1">
      <c r="B733" s="40"/>
      <c r="C733" s="40"/>
      <c r="D733" s="40"/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52"/>
      <c r="Q733" s="41"/>
      <c r="R733" s="41"/>
      <c r="S733" s="52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</row>
    <row r="734" spans="2:31" ht="24.75" customHeight="1">
      <c r="B734" s="40"/>
      <c r="C734" s="40"/>
      <c r="D734" s="40"/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52"/>
      <c r="Q734" s="41"/>
      <c r="R734" s="41"/>
      <c r="S734" s="52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</row>
    <row r="735" spans="2:31" ht="24.75" customHeight="1">
      <c r="B735" s="40"/>
      <c r="C735" s="40"/>
      <c r="D735" s="40"/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52"/>
      <c r="Q735" s="41"/>
      <c r="R735" s="41"/>
      <c r="S735" s="52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</row>
    <row r="736" spans="2:31" ht="24.75" customHeight="1">
      <c r="B736" s="40"/>
      <c r="C736" s="40"/>
      <c r="D736" s="40"/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52"/>
      <c r="Q736" s="41"/>
      <c r="R736" s="41"/>
      <c r="S736" s="52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</row>
    <row r="737" spans="2:31" ht="24.75" customHeight="1">
      <c r="B737" s="40"/>
      <c r="C737" s="40"/>
      <c r="D737" s="40"/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52"/>
      <c r="Q737" s="41"/>
      <c r="R737" s="41"/>
      <c r="S737" s="52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</row>
    <row r="738" spans="2:31" ht="24.75" customHeight="1">
      <c r="B738" s="40"/>
      <c r="C738" s="40"/>
      <c r="D738" s="40"/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52"/>
      <c r="Q738" s="41"/>
      <c r="R738" s="41"/>
      <c r="S738" s="52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</row>
    <row r="739" spans="2:31" ht="24.75" customHeight="1">
      <c r="B739" s="40"/>
      <c r="C739" s="40"/>
      <c r="D739" s="40"/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52"/>
      <c r="Q739" s="41"/>
      <c r="R739" s="41"/>
      <c r="S739" s="52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</row>
    <row r="740" spans="2:31" ht="24.75" customHeight="1">
      <c r="B740" s="40"/>
      <c r="C740" s="40"/>
      <c r="D740" s="40"/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52"/>
      <c r="Q740" s="41"/>
      <c r="R740" s="41"/>
      <c r="S740" s="52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</row>
    <row r="741" spans="2:31" ht="24.75" customHeight="1">
      <c r="B741" s="40"/>
      <c r="C741" s="40"/>
      <c r="D741" s="40"/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52"/>
      <c r="Q741" s="41"/>
      <c r="R741" s="41"/>
      <c r="S741" s="52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</row>
    <row r="742" spans="2:31" ht="24.75" customHeight="1">
      <c r="B742" s="40"/>
      <c r="C742" s="40"/>
      <c r="D742" s="40"/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52"/>
      <c r="Q742" s="41"/>
      <c r="R742" s="41"/>
      <c r="S742" s="52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</row>
    <row r="743" spans="2:31" ht="24.75" customHeight="1">
      <c r="B743" s="40"/>
      <c r="C743" s="40"/>
      <c r="D743" s="40"/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52"/>
      <c r="Q743" s="41"/>
      <c r="R743" s="41"/>
      <c r="S743" s="52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</row>
    <row r="744" spans="2:31" ht="24.75" customHeight="1">
      <c r="B744" s="40"/>
      <c r="C744" s="40"/>
      <c r="D744" s="40"/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52"/>
      <c r="Q744" s="41"/>
      <c r="R744" s="41"/>
      <c r="S744" s="52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</row>
    <row r="745" spans="2:31" ht="24.75" customHeight="1">
      <c r="B745" s="40"/>
      <c r="C745" s="40"/>
      <c r="D745" s="40"/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52"/>
      <c r="Q745" s="41"/>
      <c r="R745" s="41"/>
      <c r="S745" s="52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</row>
    <row r="746" spans="2:31" ht="24.75" customHeight="1">
      <c r="B746" s="40"/>
      <c r="C746" s="40"/>
      <c r="D746" s="40"/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52"/>
      <c r="Q746" s="41"/>
      <c r="R746" s="41"/>
      <c r="S746" s="52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</row>
    <row r="747" spans="2:31" ht="24.75" customHeight="1">
      <c r="B747" s="40"/>
      <c r="C747" s="40"/>
      <c r="D747" s="40"/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52"/>
      <c r="Q747" s="41"/>
      <c r="R747" s="41"/>
      <c r="S747" s="52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</row>
    <row r="748" spans="2:31" ht="24.75" customHeight="1">
      <c r="B748" s="40"/>
      <c r="C748" s="40"/>
      <c r="D748" s="40"/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52"/>
      <c r="Q748" s="41"/>
      <c r="R748" s="41"/>
      <c r="S748" s="52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</row>
    <row r="749" spans="2:31" ht="24.75" customHeight="1">
      <c r="B749" s="40"/>
      <c r="C749" s="40"/>
      <c r="D749" s="40"/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52"/>
      <c r="Q749" s="41"/>
      <c r="R749" s="41"/>
      <c r="S749" s="52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</row>
    <row r="750" spans="2:31" ht="24.75" customHeight="1">
      <c r="B750" s="40"/>
      <c r="C750" s="40"/>
      <c r="D750" s="40"/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52"/>
      <c r="Q750" s="41"/>
      <c r="R750" s="41"/>
      <c r="S750" s="52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</row>
    <row r="751" spans="2:31" ht="24.75" customHeight="1">
      <c r="B751" s="40"/>
      <c r="C751" s="40"/>
      <c r="D751" s="40"/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52"/>
      <c r="Q751" s="41"/>
      <c r="R751" s="41"/>
      <c r="S751" s="52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</row>
    <row r="752" spans="2:31" ht="24.75" customHeight="1">
      <c r="B752" s="40"/>
      <c r="C752" s="40"/>
      <c r="D752" s="40"/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52"/>
      <c r="Q752" s="41"/>
      <c r="R752" s="41"/>
      <c r="S752" s="52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</row>
    <row r="753" spans="2:31" ht="24.75" customHeight="1">
      <c r="B753" s="40"/>
      <c r="C753" s="40"/>
      <c r="D753" s="40"/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52"/>
      <c r="Q753" s="41"/>
      <c r="R753" s="41"/>
      <c r="S753" s="52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</row>
    <row r="754" spans="2:31" ht="24.75" customHeight="1">
      <c r="B754" s="40"/>
      <c r="C754" s="40"/>
      <c r="D754" s="40"/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52"/>
      <c r="Q754" s="41"/>
      <c r="R754" s="41"/>
      <c r="S754" s="52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</row>
    <row r="755" spans="2:31" ht="24.75" customHeight="1">
      <c r="B755" s="40"/>
      <c r="C755" s="40"/>
      <c r="D755" s="40"/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52"/>
      <c r="Q755" s="41"/>
      <c r="R755" s="41"/>
      <c r="S755" s="52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</row>
    <row r="756" spans="2:31" ht="24.75" customHeight="1">
      <c r="B756" s="40"/>
      <c r="C756" s="40"/>
      <c r="D756" s="40"/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52"/>
      <c r="Q756" s="41"/>
      <c r="R756" s="41"/>
      <c r="S756" s="52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</row>
    <row r="757" spans="2:31" ht="24.75" customHeight="1">
      <c r="B757" s="40"/>
      <c r="C757" s="40"/>
      <c r="D757" s="40"/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52"/>
      <c r="Q757" s="41"/>
      <c r="R757" s="41"/>
      <c r="S757" s="52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</row>
    <row r="758" spans="2:31" ht="24.75" customHeight="1">
      <c r="B758" s="40"/>
      <c r="C758" s="40"/>
      <c r="D758" s="40"/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52"/>
      <c r="Q758" s="41"/>
      <c r="R758" s="41"/>
      <c r="S758" s="52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</row>
    <row r="759" spans="2:31" ht="24.75" customHeight="1">
      <c r="B759" s="40"/>
      <c r="C759" s="40"/>
      <c r="D759" s="40"/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52"/>
      <c r="Q759" s="41"/>
      <c r="R759" s="41"/>
      <c r="S759" s="52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  <row r="760" spans="2:31" ht="24.75" customHeight="1">
      <c r="B760" s="40"/>
      <c r="C760" s="40"/>
      <c r="D760" s="40"/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52"/>
      <c r="Q760" s="41"/>
      <c r="R760" s="41"/>
      <c r="S760" s="52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</row>
    <row r="761" spans="2:31" ht="24.75" customHeight="1">
      <c r="B761" s="40"/>
      <c r="C761" s="40"/>
      <c r="D761" s="40"/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52"/>
      <c r="Q761" s="41"/>
      <c r="R761" s="41"/>
      <c r="S761" s="52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</row>
    <row r="762" spans="2:31" ht="24.75" customHeight="1">
      <c r="B762" s="40"/>
      <c r="C762" s="40"/>
      <c r="D762" s="40"/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52"/>
      <c r="Q762" s="41"/>
      <c r="R762" s="41"/>
      <c r="S762" s="52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</row>
    <row r="763" spans="2:31" ht="24.75" customHeight="1">
      <c r="B763" s="40"/>
      <c r="C763" s="40"/>
      <c r="D763" s="40"/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52"/>
      <c r="Q763" s="41"/>
      <c r="R763" s="41"/>
      <c r="S763" s="52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</row>
    <row r="764" spans="2:31" ht="24.75" customHeight="1">
      <c r="B764" s="40"/>
      <c r="C764" s="40"/>
      <c r="D764" s="40"/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52"/>
      <c r="Q764" s="41"/>
      <c r="R764" s="41"/>
      <c r="S764" s="52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</row>
    <row r="765" spans="2:31" ht="24.75" customHeight="1">
      <c r="B765" s="40"/>
      <c r="C765" s="40"/>
      <c r="D765" s="40"/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52"/>
      <c r="Q765" s="41"/>
      <c r="R765" s="41"/>
      <c r="S765" s="52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</row>
    <row r="766" spans="2:31" ht="24.75" customHeight="1">
      <c r="B766" s="40"/>
      <c r="C766" s="40"/>
      <c r="D766" s="40"/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52"/>
      <c r="Q766" s="41"/>
      <c r="R766" s="41"/>
      <c r="S766" s="52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</row>
    <row r="767" spans="2:31" ht="24.75" customHeight="1">
      <c r="B767" s="40"/>
      <c r="C767" s="40"/>
      <c r="D767" s="40"/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52"/>
      <c r="Q767" s="41"/>
      <c r="R767" s="41"/>
      <c r="S767" s="52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</row>
    <row r="768" spans="2:31" ht="24.75" customHeight="1">
      <c r="B768" s="40"/>
      <c r="C768" s="40"/>
      <c r="D768" s="40"/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52"/>
      <c r="Q768" s="41"/>
      <c r="R768" s="41"/>
      <c r="S768" s="52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</row>
    <row r="769" spans="2:31" ht="24.75" customHeight="1">
      <c r="B769" s="40"/>
      <c r="C769" s="40"/>
      <c r="D769" s="40"/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52"/>
      <c r="Q769" s="41"/>
      <c r="R769" s="41"/>
      <c r="S769" s="52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</row>
    <row r="770" spans="2:31" ht="24.75" customHeight="1">
      <c r="B770" s="40"/>
      <c r="C770" s="40"/>
      <c r="D770" s="40"/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52"/>
      <c r="Q770" s="41"/>
      <c r="R770" s="41"/>
      <c r="S770" s="52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</row>
    <row r="771" spans="2:31" ht="24.75" customHeight="1">
      <c r="B771" s="40"/>
      <c r="C771" s="40"/>
      <c r="D771" s="40"/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52"/>
      <c r="Q771" s="41"/>
      <c r="R771" s="41"/>
      <c r="S771" s="52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</row>
    <row r="772" spans="2:31" ht="24.75" customHeight="1">
      <c r="B772" s="40"/>
      <c r="C772" s="40"/>
      <c r="D772" s="40"/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52"/>
      <c r="Q772" s="41"/>
      <c r="R772" s="41"/>
      <c r="S772" s="52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</row>
    <row r="773" spans="2:31" ht="24.75" customHeight="1">
      <c r="B773" s="40"/>
      <c r="C773" s="40"/>
      <c r="D773" s="40"/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52"/>
      <c r="Q773" s="41"/>
      <c r="R773" s="41"/>
      <c r="S773" s="52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</row>
    <row r="774" spans="2:31" ht="24.75" customHeight="1">
      <c r="B774" s="40"/>
      <c r="C774" s="40"/>
      <c r="D774" s="40"/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52"/>
      <c r="Q774" s="41"/>
      <c r="R774" s="41"/>
      <c r="S774" s="52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</row>
    <row r="775" spans="2:31" ht="24.75" customHeight="1">
      <c r="B775" s="40"/>
      <c r="C775" s="40"/>
      <c r="D775" s="40"/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52"/>
      <c r="Q775" s="41"/>
      <c r="R775" s="41"/>
      <c r="S775" s="52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</row>
    <row r="776" spans="2:31" ht="24.75" customHeight="1">
      <c r="B776" s="40"/>
      <c r="C776" s="40"/>
      <c r="D776" s="40"/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52"/>
      <c r="Q776" s="41"/>
      <c r="R776" s="41"/>
      <c r="S776" s="52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</row>
    <row r="777" spans="2:31" ht="24.75" customHeight="1">
      <c r="B777" s="40"/>
      <c r="C777" s="40"/>
      <c r="D777" s="40"/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52"/>
      <c r="Q777" s="41"/>
      <c r="R777" s="41"/>
      <c r="S777" s="52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</row>
    <row r="778" spans="2:31" ht="24.75" customHeight="1">
      <c r="B778" s="40"/>
      <c r="C778" s="40"/>
      <c r="D778" s="40"/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52"/>
      <c r="Q778" s="41"/>
      <c r="R778" s="41"/>
      <c r="S778" s="52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  <row r="779" spans="2:31" ht="24.75" customHeight="1">
      <c r="B779" s="40"/>
      <c r="C779" s="40"/>
      <c r="D779" s="40"/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52"/>
      <c r="Q779" s="41"/>
      <c r="R779" s="41"/>
      <c r="S779" s="52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</row>
    <row r="780" spans="2:31" ht="24.75" customHeight="1">
      <c r="B780" s="40"/>
      <c r="C780" s="40"/>
      <c r="D780" s="40"/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52"/>
      <c r="Q780" s="41"/>
      <c r="R780" s="41"/>
      <c r="S780" s="52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</row>
    <row r="781" spans="2:31" ht="24.75" customHeight="1">
      <c r="B781" s="40"/>
      <c r="C781" s="40"/>
      <c r="D781" s="40"/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52"/>
      <c r="Q781" s="41"/>
      <c r="R781" s="41"/>
      <c r="S781" s="52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</row>
    <row r="782" spans="2:31" ht="24.75" customHeight="1">
      <c r="B782" s="40"/>
      <c r="C782" s="40"/>
      <c r="D782" s="40"/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52"/>
      <c r="Q782" s="41"/>
      <c r="R782" s="41"/>
      <c r="S782" s="52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</row>
    <row r="783" spans="2:31" ht="24.75" customHeight="1">
      <c r="B783" s="40"/>
      <c r="C783" s="40"/>
      <c r="D783" s="40"/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52"/>
      <c r="Q783" s="41"/>
      <c r="R783" s="41"/>
      <c r="S783" s="52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  <row r="784" spans="2:31" ht="24.75" customHeight="1">
      <c r="B784" s="40"/>
      <c r="C784" s="40"/>
      <c r="D784" s="40"/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52"/>
      <c r="Q784" s="41"/>
      <c r="R784" s="41"/>
      <c r="S784" s="52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</row>
    <row r="785" spans="2:31" ht="24.75" customHeight="1">
      <c r="B785" s="40"/>
      <c r="C785" s="40"/>
      <c r="D785" s="40"/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52"/>
      <c r="Q785" s="41"/>
      <c r="R785" s="41"/>
      <c r="S785" s="52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</row>
    <row r="786" spans="2:31" ht="24.75" customHeight="1">
      <c r="B786" s="40"/>
      <c r="C786" s="40"/>
      <c r="D786" s="40"/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52"/>
      <c r="Q786" s="41"/>
      <c r="R786" s="41"/>
      <c r="S786" s="52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  <row r="787" spans="2:31" ht="24.75" customHeight="1">
      <c r="B787" s="40"/>
      <c r="C787" s="40"/>
      <c r="D787" s="40"/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52"/>
      <c r="Q787" s="41"/>
      <c r="R787" s="41"/>
      <c r="S787" s="52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</row>
    <row r="788" spans="2:31" ht="24.75" customHeight="1">
      <c r="B788" s="40"/>
      <c r="C788" s="40"/>
      <c r="D788" s="40"/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52"/>
      <c r="Q788" s="41"/>
      <c r="R788" s="41"/>
      <c r="S788" s="52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</row>
    <row r="789" spans="2:31" ht="24.75" customHeight="1">
      <c r="B789" s="40"/>
      <c r="C789" s="40"/>
      <c r="D789" s="40"/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52"/>
      <c r="Q789" s="41"/>
      <c r="R789" s="41"/>
      <c r="S789" s="52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</row>
    <row r="790" spans="2:31" ht="24.75" customHeight="1">
      <c r="B790" s="40"/>
      <c r="C790" s="40"/>
      <c r="D790" s="40"/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52"/>
      <c r="Q790" s="41"/>
      <c r="R790" s="41"/>
      <c r="S790" s="52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  <row r="791" spans="2:31" ht="24.75" customHeight="1">
      <c r="B791" s="40"/>
      <c r="C791" s="40"/>
      <c r="D791" s="40"/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52"/>
      <c r="Q791" s="41"/>
      <c r="R791" s="41"/>
      <c r="S791" s="52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</row>
    <row r="792" spans="2:31" ht="24.75" customHeight="1">
      <c r="B792" s="40"/>
      <c r="C792" s="40"/>
      <c r="D792" s="40"/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52"/>
      <c r="Q792" s="41"/>
      <c r="R792" s="41"/>
      <c r="S792" s="52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</row>
    <row r="793" spans="2:31" ht="24.75" customHeight="1">
      <c r="B793" s="40"/>
      <c r="C793" s="40"/>
      <c r="D793" s="40"/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52"/>
      <c r="Q793" s="41"/>
      <c r="R793" s="41"/>
      <c r="S793" s="52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</row>
    <row r="794" spans="2:31" ht="24.75" customHeight="1">
      <c r="B794" s="40"/>
      <c r="C794" s="40"/>
      <c r="D794" s="40"/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52"/>
      <c r="Q794" s="41"/>
      <c r="R794" s="41"/>
      <c r="S794" s="52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</row>
    <row r="795" spans="2:31" ht="24.75" customHeight="1">
      <c r="B795" s="40"/>
      <c r="C795" s="40"/>
      <c r="D795" s="40"/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52"/>
      <c r="Q795" s="41"/>
      <c r="R795" s="41"/>
      <c r="S795" s="52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</row>
    <row r="796" spans="2:31" ht="24.75" customHeight="1">
      <c r="B796" s="40"/>
      <c r="C796" s="40"/>
      <c r="D796" s="40"/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52"/>
      <c r="Q796" s="41"/>
      <c r="R796" s="41"/>
      <c r="S796" s="52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</row>
    <row r="797" spans="2:31" ht="24.75" customHeight="1">
      <c r="B797" s="40"/>
      <c r="C797" s="40"/>
      <c r="D797" s="40"/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52"/>
      <c r="Q797" s="41"/>
      <c r="R797" s="41"/>
      <c r="S797" s="52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</row>
    <row r="798" spans="2:31" ht="24.75" customHeight="1">
      <c r="B798" s="40"/>
      <c r="C798" s="40"/>
      <c r="D798" s="40"/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52"/>
      <c r="Q798" s="41"/>
      <c r="R798" s="41"/>
      <c r="S798" s="52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</row>
    <row r="799" spans="2:31" ht="24.75" customHeight="1">
      <c r="B799" s="40"/>
      <c r="C799" s="40"/>
      <c r="D799" s="40"/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52"/>
      <c r="Q799" s="41"/>
      <c r="R799" s="41"/>
      <c r="S799" s="52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</row>
    <row r="800" spans="2:31" ht="24.75" customHeight="1">
      <c r="B800" s="40"/>
      <c r="C800" s="40"/>
      <c r="D800" s="40"/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52"/>
      <c r="Q800" s="41"/>
      <c r="R800" s="41"/>
      <c r="S800" s="52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</row>
    <row r="801" spans="2:31" ht="24.75" customHeight="1">
      <c r="B801" s="40"/>
      <c r="C801" s="40"/>
      <c r="D801" s="40"/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52"/>
      <c r="Q801" s="41"/>
      <c r="R801" s="41"/>
      <c r="S801" s="52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</row>
    <row r="802" spans="2:31" ht="24.75" customHeight="1">
      <c r="B802" s="40"/>
      <c r="C802" s="40"/>
      <c r="D802" s="40"/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52"/>
      <c r="Q802" s="41"/>
      <c r="R802" s="41"/>
      <c r="S802" s="52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</row>
    <row r="803" spans="2:31" ht="24.75" customHeight="1">
      <c r="B803" s="40"/>
      <c r="C803" s="40"/>
      <c r="D803" s="40"/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52"/>
      <c r="Q803" s="41"/>
      <c r="R803" s="41"/>
      <c r="S803" s="52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</row>
    <row r="804" spans="2:31" ht="24.75" customHeight="1">
      <c r="B804" s="40"/>
      <c r="C804" s="40"/>
      <c r="D804" s="40"/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52"/>
      <c r="Q804" s="41"/>
      <c r="R804" s="41"/>
      <c r="S804" s="52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</row>
    <row r="805" spans="2:31" ht="24.75" customHeight="1">
      <c r="B805" s="40"/>
      <c r="C805" s="40"/>
      <c r="D805" s="40"/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52"/>
      <c r="Q805" s="41"/>
      <c r="R805" s="41"/>
      <c r="S805" s="52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</row>
    <row r="806" spans="2:31" ht="24.75" customHeight="1">
      <c r="B806" s="40"/>
      <c r="C806" s="40"/>
      <c r="D806" s="40"/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52"/>
      <c r="Q806" s="41"/>
      <c r="R806" s="41"/>
      <c r="S806" s="52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</row>
    <row r="807" spans="2:31" ht="24.75" customHeight="1">
      <c r="B807" s="40"/>
      <c r="C807" s="40"/>
      <c r="D807" s="40"/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52"/>
      <c r="Q807" s="41"/>
      <c r="R807" s="41"/>
      <c r="S807" s="52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</row>
    <row r="808" spans="2:31" ht="24.75" customHeight="1">
      <c r="B808" s="40"/>
      <c r="C808" s="40"/>
      <c r="D808" s="40"/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52"/>
      <c r="Q808" s="41"/>
      <c r="R808" s="41"/>
      <c r="S808" s="52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</row>
    <row r="809" spans="2:31" ht="24.75" customHeight="1">
      <c r="B809" s="40"/>
      <c r="C809" s="40"/>
      <c r="D809" s="40"/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52"/>
      <c r="Q809" s="41"/>
      <c r="R809" s="41"/>
      <c r="S809" s="52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</row>
    <row r="810" spans="2:31" ht="24.75" customHeight="1">
      <c r="B810" s="40"/>
      <c r="C810" s="40"/>
      <c r="D810" s="40"/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52"/>
      <c r="Q810" s="41"/>
      <c r="R810" s="41"/>
      <c r="S810" s="52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</row>
    <row r="811" spans="2:31" ht="24.75" customHeight="1">
      <c r="B811" s="40"/>
      <c r="C811" s="40"/>
      <c r="D811" s="40"/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52"/>
      <c r="Q811" s="41"/>
      <c r="R811" s="41"/>
      <c r="S811" s="52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</row>
    <row r="812" spans="2:31" ht="24.75" customHeight="1">
      <c r="B812" s="40"/>
      <c r="C812" s="40"/>
      <c r="D812" s="40"/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52"/>
      <c r="Q812" s="41"/>
      <c r="R812" s="41"/>
      <c r="S812" s="52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</row>
    <row r="813" spans="2:31" ht="24.75" customHeight="1">
      <c r="B813" s="40"/>
      <c r="C813" s="40"/>
      <c r="D813" s="40"/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52"/>
      <c r="Q813" s="41"/>
      <c r="R813" s="41"/>
      <c r="S813" s="52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</row>
    <row r="814" spans="2:31" ht="24.75" customHeight="1">
      <c r="B814" s="40"/>
      <c r="C814" s="40"/>
      <c r="D814" s="40"/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52"/>
      <c r="Q814" s="41"/>
      <c r="R814" s="41"/>
      <c r="S814" s="52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</row>
    <row r="815" spans="2:31" ht="24.75" customHeight="1">
      <c r="B815" s="40"/>
      <c r="C815" s="40"/>
      <c r="D815" s="40"/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52"/>
      <c r="Q815" s="41"/>
      <c r="R815" s="41"/>
      <c r="S815" s="52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</row>
    <row r="816" spans="2:31" ht="24.75" customHeight="1">
      <c r="B816" s="40"/>
      <c r="C816" s="40"/>
      <c r="D816" s="40"/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52"/>
      <c r="Q816" s="41"/>
      <c r="R816" s="41"/>
      <c r="S816" s="52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</row>
    <row r="817" spans="2:31" ht="24.75" customHeight="1">
      <c r="B817" s="40"/>
      <c r="C817" s="40"/>
      <c r="D817" s="40"/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52"/>
      <c r="Q817" s="41"/>
      <c r="R817" s="41"/>
      <c r="S817" s="52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</row>
    <row r="818" spans="2:31" ht="24.75" customHeight="1">
      <c r="B818" s="40"/>
      <c r="C818" s="40"/>
      <c r="D818" s="40"/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52"/>
      <c r="Q818" s="41"/>
      <c r="R818" s="41"/>
      <c r="S818" s="52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</row>
    <row r="819" spans="2:31" ht="24.75" customHeight="1">
      <c r="B819" s="40"/>
      <c r="C819" s="40"/>
      <c r="D819" s="40"/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52"/>
      <c r="Q819" s="41"/>
      <c r="R819" s="41"/>
      <c r="S819" s="52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</row>
    <row r="820" spans="2:31" ht="24.75" customHeight="1">
      <c r="B820" s="40"/>
      <c r="C820" s="40"/>
      <c r="D820" s="40"/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52"/>
      <c r="Q820" s="41"/>
      <c r="R820" s="41"/>
      <c r="S820" s="52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</row>
    <row r="821" spans="2:31" ht="24.75" customHeight="1">
      <c r="B821" s="40"/>
      <c r="C821" s="40"/>
      <c r="D821" s="40"/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52"/>
      <c r="Q821" s="41"/>
      <c r="R821" s="41"/>
      <c r="S821" s="52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</row>
    <row r="822" spans="2:31" ht="24.75" customHeight="1">
      <c r="B822" s="40"/>
      <c r="C822" s="40"/>
      <c r="D822" s="40"/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52"/>
      <c r="Q822" s="41"/>
      <c r="R822" s="41"/>
      <c r="S822" s="52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</row>
    <row r="823" spans="2:31" ht="24.75" customHeight="1">
      <c r="B823" s="40"/>
      <c r="C823" s="40"/>
      <c r="D823" s="40"/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52"/>
      <c r="Q823" s="41"/>
      <c r="R823" s="41"/>
      <c r="S823" s="52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  <row r="824" spans="2:31" ht="24.75" customHeight="1">
      <c r="B824" s="40"/>
      <c r="C824" s="40"/>
      <c r="D824" s="40"/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52"/>
      <c r="Q824" s="41"/>
      <c r="R824" s="41"/>
      <c r="S824" s="52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</row>
    <row r="825" spans="2:31" ht="24.75" customHeight="1">
      <c r="B825" s="40"/>
      <c r="C825" s="40"/>
      <c r="D825" s="40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52"/>
      <c r="Q825" s="41"/>
      <c r="R825" s="41"/>
      <c r="S825" s="52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</row>
    <row r="826" spans="2:31" ht="24.75" customHeight="1">
      <c r="B826" s="40"/>
      <c r="C826" s="40"/>
      <c r="D826" s="40"/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52"/>
      <c r="Q826" s="41"/>
      <c r="R826" s="41"/>
      <c r="S826" s="52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</row>
    <row r="827" spans="2:31" ht="24.75" customHeight="1">
      <c r="B827" s="40"/>
      <c r="C827" s="40"/>
      <c r="D827" s="40"/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52"/>
      <c r="Q827" s="41"/>
      <c r="R827" s="41"/>
      <c r="S827" s="52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  <row r="828" spans="2:31" ht="24.75" customHeight="1">
      <c r="B828" s="40"/>
      <c r="C828" s="40"/>
      <c r="D828" s="40"/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52"/>
      <c r="Q828" s="41"/>
      <c r="R828" s="41"/>
      <c r="S828" s="52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</row>
    <row r="829" spans="2:31" ht="24.75" customHeight="1">
      <c r="B829" s="40"/>
      <c r="C829" s="40"/>
      <c r="D829" s="40"/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52"/>
      <c r="Q829" s="41"/>
      <c r="R829" s="41"/>
      <c r="S829" s="52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</row>
    <row r="830" spans="2:31" ht="24.75" customHeight="1">
      <c r="B830" s="40"/>
      <c r="C830" s="40"/>
      <c r="D830" s="40"/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52"/>
      <c r="Q830" s="41"/>
      <c r="R830" s="41"/>
      <c r="S830" s="52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</row>
    <row r="831" spans="2:31" ht="24.75" customHeight="1">
      <c r="B831" s="40"/>
      <c r="C831" s="40"/>
      <c r="D831" s="40"/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52"/>
      <c r="Q831" s="41"/>
      <c r="R831" s="41"/>
      <c r="S831" s="52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</row>
    <row r="832" spans="2:31" ht="24.75" customHeight="1">
      <c r="B832" s="40"/>
      <c r="C832" s="40"/>
      <c r="D832" s="40"/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52"/>
      <c r="Q832" s="41"/>
      <c r="R832" s="41"/>
      <c r="S832" s="52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</row>
    <row r="833" spans="2:31" ht="24.75" customHeight="1">
      <c r="B833" s="40"/>
      <c r="C833" s="40"/>
      <c r="D833" s="40"/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52"/>
      <c r="Q833" s="41"/>
      <c r="R833" s="41"/>
      <c r="S833" s="52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</row>
    <row r="834" spans="2:31" ht="24.75" customHeight="1">
      <c r="B834" s="40"/>
      <c r="C834" s="40"/>
      <c r="D834" s="40"/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52"/>
      <c r="Q834" s="41"/>
      <c r="R834" s="41"/>
      <c r="S834" s="52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</row>
    <row r="835" spans="2:31" ht="24.75" customHeight="1">
      <c r="B835" s="40"/>
      <c r="C835" s="40"/>
      <c r="D835" s="40"/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52"/>
      <c r="Q835" s="41"/>
      <c r="R835" s="41"/>
      <c r="S835" s="52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</row>
    <row r="836" spans="2:31" ht="24.75" customHeight="1">
      <c r="B836" s="40"/>
      <c r="C836" s="40"/>
      <c r="D836" s="40"/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52"/>
      <c r="Q836" s="41"/>
      <c r="R836" s="41"/>
      <c r="S836" s="52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</row>
    <row r="837" spans="2:31" ht="24.75" customHeight="1">
      <c r="B837" s="40"/>
      <c r="C837" s="40"/>
      <c r="D837" s="40"/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52"/>
      <c r="Q837" s="41"/>
      <c r="R837" s="41"/>
      <c r="S837" s="52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</row>
    <row r="838" spans="2:31" ht="24.75" customHeight="1">
      <c r="B838" s="40"/>
      <c r="C838" s="40"/>
      <c r="D838" s="40"/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52"/>
      <c r="Q838" s="41"/>
      <c r="R838" s="41"/>
      <c r="S838" s="52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  <row r="839" spans="2:31" ht="24.75" customHeight="1">
      <c r="B839" s="40"/>
      <c r="C839" s="40"/>
      <c r="D839" s="40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52"/>
      <c r="Q839" s="41"/>
      <c r="R839" s="41"/>
      <c r="S839" s="52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  <row r="840" spans="2:31" ht="24.75" customHeight="1">
      <c r="B840" s="40"/>
      <c r="C840" s="40"/>
      <c r="D840" s="40"/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52"/>
      <c r="Q840" s="41"/>
      <c r="R840" s="41"/>
      <c r="S840" s="52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</row>
    <row r="841" spans="2:31" ht="24.75" customHeight="1">
      <c r="B841" s="40"/>
      <c r="C841" s="40"/>
      <c r="D841" s="40"/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52"/>
      <c r="Q841" s="41"/>
      <c r="R841" s="41"/>
      <c r="S841" s="52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</row>
    <row r="842" spans="2:31" ht="24.75" customHeight="1">
      <c r="B842" s="40"/>
      <c r="C842" s="40"/>
      <c r="D842" s="40"/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52"/>
      <c r="Q842" s="41"/>
      <c r="R842" s="41"/>
      <c r="S842" s="52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</row>
    <row r="843" spans="2:31" ht="24.75" customHeight="1">
      <c r="B843" s="40"/>
      <c r="C843" s="40"/>
      <c r="D843" s="40"/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52"/>
      <c r="Q843" s="41"/>
      <c r="R843" s="41"/>
      <c r="S843" s="52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</row>
    <row r="844" spans="2:31" ht="24.75" customHeight="1">
      <c r="B844" s="40"/>
      <c r="C844" s="40"/>
      <c r="D844" s="40"/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52"/>
      <c r="Q844" s="41"/>
      <c r="R844" s="41"/>
      <c r="S844" s="52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  <row r="845" spans="2:31" ht="24.75" customHeight="1">
      <c r="B845" s="40"/>
      <c r="C845" s="40"/>
      <c r="D845" s="40"/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52"/>
      <c r="Q845" s="41"/>
      <c r="R845" s="41"/>
      <c r="S845" s="52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</row>
    <row r="846" spans="2:31" ht="24.75" customHeight="1">
      <c r="B846" s="40"/>
      <c r="C846" s="40"/>
      <c r="D846" s="40"/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52"/>
      <c r="Q846" s="41"/>
      <c r="R846" s="41"/>
      <c r="S846" s="52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  <row r="847" spans="2:31" ht="24.75" customHeight="1">
      <c r="B847" s="40"/>
      <c r="C847" s="40"/>
      <c r="D847" s="40"/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52"/>
      <c r="Q847" s="41"/>
      <c r="R847" s="41"/>
      <c r="S847" s="52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</row>
    <row r="848" spans="2:31" ht="24.75" customHeight="1">
      <c r="B848" s="40"/>
      <c r="C848" s="40"/>
      <c r="D848" s="40"/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52"/>
      <c r="Q848" s="41"/>
      <c r="R848" s="41"/>
      <c r="S848" s="52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</row>
    <row r="849" spans="2:31" ht="24.75" customHeight="1">
      <c r="B849" s="40"/>
      <c r="C849" s="40"/>
      <c r="D849" s="40"/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52"/>
      <c r="Q849" s="41"/>
      <c r="R849" s="41"/>
      <c r="S849" s="52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</row>
    <row r="850" spans="2:31" ht="24.75" customHeight="1">
      <c r="B850" s="40"/>
      <c r="C850" s="40"/>
      <c r="D850" s="40"/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52"/>
      <c r="Q850" s="41"/>
      <c r="R850" s="41"/>
      <c r="S850" s="52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</row>
    <row r="851" spans="2:31" ht="24.75" customHeight="1">
      <c r="B851" s="40"/>
      <c r="C851" s="40"/>
      <c r="D851" s="40"/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52"/>
      <c r="Q851" s="41"/>
      <c r="R851" s="41"/>
      <c r="S851" s="52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</row>
    <row r="852" spans="2:31" ht="24.75" customHeight="1">
      <c r="B852" s="40"/>
      <c r="C852" s="40"/>
      <c r="D852" s="40"/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52"/>
      <c r="Q852" s="41"/>
      <c r="R852" s="41"/>
      <c r="S852" s="52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</row>
    <row r="853" spans="2:31" ht="24.75" customHeight="1">
      <c r="B853" s="40"/>
      <c r="C853" s="40"/>
      <c r="D853" s="40"/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52"/>
      <c r="Q853" s="41"/>
      <c r="R853" s="41"/>
      <c r="S853" s="52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</row>
    <row r="854" spans="2:31" ht="24.75" customHeight="1">
      <c r="B854" s="40"/>
      <c r="C854" s="40"/>
      <c r="D854" s="40"/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52"/>
      <c r="Q854" s="41"/>
      <c r="R854" s="41"/>
      <c r="S854" s="52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</row>
    <row r="855" spans="2:31" ht="24.75" customHeight="1">
      <c r="B855" s="40"/>
      <c r="C855" s="40"/>
      <c r="D855" s="40"/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52"/>
      <c r="Q855" s="41"/>
      <c r="R855" s="41"/>
      <c r="S855" s="52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</row>
    <row r="856" spans="2:31" ht="24.75" customHeight="1">
      <c r="B856" s="40"/>
      <c r="C856" s="40"/>
      <c r="D856" s="40"/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52"/>
      <c r="Q856" s="41"/>
      <c r="R856" s="41"/>
      <c r="S856" s="52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</row>
    <row r="857" spans="2:31" ht="24.75" customHeight="1">
      <c r="B857" s="40"/>
      <c r="C857" s="40"/>
      <c r="D857" s="40"/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52"/>
      <c r="Q857" s="41"/>
      <c r="R857" s="41"/>
      <c r="S857" s="52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</row>
    <row r="858" spans="2:31" ht="24.75" customHeight="1">
      <c r="B858" s="40"/>
      <c r="C858" s="40"/>
      <c r="D858" s="40"/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52"/>
      <c r="Q858" s="41"/>
      <c r="R858" s="41"/>
      <c r="S858" s="52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</row>
    <row r="859" spans="2:31" ht="24.75" customHeight="1">
      <c r="B859" s="40"/>
      <c r="C859" s="40"/>
      <c r="D859" s="40"/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52"/>
      <c r="Q859" s="41"/>
      <c r="R859" s="41"/>
      <c r="S859" s="52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</row>
    <row r="860" spans="2:31" ht="24.75" customHeight="1">
      <c r="B860" s="40"/>
      <c r="C860" s="40"/>
      <c r="D860" s="40"/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52"/>
      <c r="Q860" s="41"/>
      <c r="R860" s="41"/>
      <c r="S860" s="52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</row>
    <row r="861" spans="2:31" ht="24.75" customHeight="1">
      <c r="B861" s="40"/>
      <c r="C861" s="40"/>
      <c r="D861" s="40"/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52"/>
      <c r="Q861" s="41"/>
      <c r="R861" s="41"/>
      <c r="S861" s="52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</row>
    <row r="862" spans="2:31" ht="24.75" customHeight="1">
      <c r="B862" s="40"/>
      <c r="C862" s="40"/>
      <c r="D862" s="40"/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52"/>
      <c r="Q862" s="41"/>
      <c r="R862" s="41"/>
      <c r="S862" s="52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  <row r="863" spans="2:31" ht="24.75" customHeight="1">
      <c r="B863" s="40"/>
      <c r="C863" s="40"/>
      <c r="D863" s="40"/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52"/>
      <c r="Q863" s="41"/>
      <c r="R863" s="41"/>
      <c r="S863" s="52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</row>
    <row r="864" spans="2:31" ht="24.75" customHeight="1">
      <c r="B864" s="40"/>
      <c r="C864" s="40"/>
      <c r="D864" s="40"/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52"/>
      <c r="Q864" s="41"/>
      <c r="R864" s="41"/>
      <c r="S864" s="52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</row>
    <row r="865" spans="2:31" ht="24.75" customHeight="1">
      <c r="B865" s="40"/>
      <c r="C865" s="40"/>
      <c r="D865" s="40"/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52"/>
      <c r="Q865" s="41"/>
      <c r="R865" s="41"/>
      <c r="S865" s="52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</row>
    <row r="866" spans="2:31" ht="24.75" customHeight="1">
      <c r="B866" s="40"/>
      <c r="C866" s="40"/>
      <c r="D866" s="40"/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52"/>
      <c r="Q866" s="41"/>
      <c r="R866" s="41"/>
      <c r="S866" s="52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</row>
    <row r="867" spans="2:31" ht="24.75" customHeight="1">
      <c r="B867" s="40"/>
      <c r="C867" s="40"/>
      <c r="D867" s="40"/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52"/>
      <c r="Q867" s="41"/>
      <c r="R867" s="41"/>
      <c r="S867" s="52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</row>
    <row r="868" spans="2:31" ht="24.75" customHeight="1">
      <c r="B868" s="40"/>
      <c r="C868" s="40"/>
      <c r="D868" s="40"/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52"/>
      <c r="Q868" s="41"/>
      <c r="R868" s="41"/>
      <c r="S868" s="52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</row>
    <row r="869" spans="2:31" ht="24.75" customHeight="1">
      <c r="B869" s="40"/>
      <c r="C869" s="40"/>
      <c r="D869" s="40"/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52"/>
      <c r="Q869" s="41"/>
      <c r="R869" s="41"/>
      <c r="S869" s="52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</row>
    <row r="870" spans="2:31" ht="24.75" customHeight="1">
      <c r="B870" s="40"/>
      <c r="C870" s="40"/>
      <c r="D870" s="40"/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52"/>
      <c r="Q870" s="41"/>
      <c r="R870" s="41"/>
      <c r="S870" s="52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</row>
    <row r="871" spans="2:31" ht="24.75" customHeight="1">
      <c r="B871" s="40"/>
      <c r="C871" s="40"/>
      <c r="D871" s="40"/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52"/>
      <c r="Q871" s="41"/>
      <c r="R871" s="41"/>
      <c r="S871" s="52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</row>
    <row r="872" spans="2:31" ht="24.75" customHeight="1">
      <c r="B872" s="40"/>
      <c r="C872" s="40"/>
      <c r="D872" s="40"/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52"/>
      <c r="Q872" s="41"/>
      <c r="R872" s="41"/>
      <c r="S872" s="52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</row>
    <row r="873" spans="2:31" ht="24.75" customHeight="1">
      <c r="B873" s="40"/>
      <c r="C873" s="40"/>
      <c r="D873" s="40"/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52"/>
      <c r="Q873" s="41"/>
      <c r="R873" s="41"/>
      <c r="S873" s="52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</row>
    <row r="874" spans="2:31" ht="24.75" customHeight="1">
      <c r="B874" s="40"/>
      <c r="C874" s="40"/>
      <c r="D874" s="40"/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52"/>
      <c r="Q874" s="41"/>
      <c r="R874" s="41"/>
      <c r="S874" s="52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</row>
    <row r="875" spans="2:31" ht="24.75" customHeight="1">
      <c r="B875" s="40"/>
      <c r="C875" s="40"/>
      <c r="D875" s="40"/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52"/>
      <c r="Q875" s="41"/>
      <c r="R875" s="41"/>
      <c r="S875" s="52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</row>
    <row r="876" spans="2:31" ht="24.75" customHeight="1">
      <c r="B876" s="40"/>
      <c r="C876" s="40"/>
      <c r="D876" s="40"/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52"/>
      <c r="Q876" s="41"/>
      <c r="R876" s="41"/>
      <c r="S876" s="52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</row>
    <row r="877" spans="2:31" ht="24.75" customHeight="1">
      <c r="B877" s="40"/>
      <c r="C877" s="40"/>
      <c r="D877" s="40"/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52"/>
      <c r="Q877" s="41"/>
      <c r="R877" s="41"/>
      <c r="S877" s="52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</row>
    <row r="878" spans="2:31" ht="24.75" customHeight="1">
      <c r="B878" s="40"/>
      <c r="C878" s="40"/>
      <c r="D878" s="40"/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52"/>
      <c r="Q878" s="41"/>
      <c r="R878" s="41"/>
      <c r="S878" s="52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  <row r="879" spans="2:31" ht="24.75" customHeight="1">
      <c r="B879" s="40"/>
      <c r="C879" s="40"/>
      <c r="D879" s="40"/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52"/>
      <c r="Q879" s="41"/>
      <c r="R879" s="41"/>
      <c r="S879" s="52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</row>
    <row r="880" spans="2:31" ht="24.75" customHeight="1">
      <c r="B880" s="40"/>
      <c r="C880" s="40"/>
      <c r="D880" s="40"/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52"/>
      <c r="Q880" s="41"/>
      <c r="R880" s="41"/>
      <c r="S880" s="52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</row>
    <row r="881" spans="2:31" ht="24.75" customHeight="1">
      <c r="B881" s="40"/>
      <c r="C881" s="40"/>
      <c r="D881" s="40"/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52"/>
      <c r="Q881" s="41"/>
      <c r="R881" s="41"/>
      <c r="S881" s="52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</row>
    <row r="882" spans="2:31" ht="24.75" customHeight="1">
      <c r="B882" s="40"/>
      <c r="C882" s="40"/>
      <c r="D882" s="40"/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52"/>
      <c r="Q882" s="41"/>
      <c r="R882" s="41"/>
      <c r="S882" s="52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  <row r="883" spans="2:31" ht="24.75" customHeight="1">
      <c r="B883" s="40"/>
      <c r="C883" s="40"/>
      <c r="D883" s="40"/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52"/>
      <c r="Q883" s="41"/>
      <c r="R883" s="41"/>
      <c r="S883" s="52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</row>
    <row r="884" spans="2:31" ht="24.75" customHeight="1">
      <c r="B884" s="40"/>
      <c r="C884" s="40"/>
      <c r="D884" s="40"/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52"/>
      <c r="Q884" s="41"/>
      <c r="R884" s="41"/>
      <c r="S884" s="52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</row>
    <row r="885" spans="2:31" ht="24.75" customHeight="1">
      <c r="B885" s="40"/>
      <c r="C885" s="40"/>
      <c r="D885" s="40"/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52"/>
      <c r="Q885" s="41"/>
      <c r="R885" s="41"/>
      <c r="S885" s="52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</row>
    <row r="886" spans="2:31" ht="24.75" customHeight="1">
      <c r="B886" s="40"/>
      <c r="C886" s="40"/>
      <c r="D886" s="40"/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52"/>
      <c r="Q886" s="41"/>
      <c r="R886" s="41"/>
      <c r="S886" s="52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</row>
    <row r="887" spans="2:31" ht="24.75" customHeight="1">
      <c r="B887" s="40"/>
      <c r="C887" s="40"/>
      <c r="D887" s="40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52"/>
      <c r="Q887" s="41"/>
      <c r="R887" s="41"/>
      <c r="S887" s="52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</row>
    <row r="888" spans="2:31" ht="24.75" customHeight="1">
      <c r="B888" s="40"/>
      <c r="C888" s="40"/>
      <c r="D888" s="40"/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52"/>
      <c r="Q888" s="41"/>
      <c r="R888" s="41"/>
      <c r="S888" s="52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</row>
    <row r="889" spans="2:31" ht="24.75" customHeight="1">
      <c r="B889" s="40"/>
      <c r="C889" s="40"/>
      <c r="D889" s="40"/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52"/>
      <c r="Q889" s="41"/>
      <c r="R889" s="41"/>
      <c r="S889" s="52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</row>
    <row r="890" spans="2:31" ht="24.75" customHeight="1">
      <c r="B890" s="40"/>
      <c r="C890" s="40"/>
      <c r="D890" s="40"/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52"/>
      <c r="Q890" s="41"/>
      <c r="R890" s="41"/>
      <c r="S890" s="52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</row>
    <row r="891" spans="2:31" ht="24.75" customHeight="1">
      <c r="B891" s="40"/>
      <c r="C891" s="40"/>
      <c r="D891" s="40"/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52"/>
      <c r="Q891" s="41"/>
      <c r="R891" s="41"/>
      <c r="S891" s="52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</row>
    <row r="892" spans="2:31" ht="24.75" customHeight="1">
      <c r="B892" s="40"/>
      <c r="C892" s="40"/>
      <c r="D892" s="40"/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52"/>
      <c r="Q892" s="41"/>
      <c r="R892" s="41"/>
      <c r="S892" s="52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</row>
    <row r="893" spans="2:31" ht="24.75" customHeight="1">
      <c r="B893" s="40"/>
      <c r="C893" s="40"/>
      <c r="D893" s="40"/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52"/>
      <c r="Q893" s="41"/>
      <c r="R893" s="41"/>
      <c r="S893" s="52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</row>
    <row r="894" spans="2:31" ht="24.75" customHeight="1">
      <c r="B894" s="40"/>
      <c r="C894" s="40"/>
      <c r="D894" s="40"/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52"/>
      <c r="Q894" s="41"/>
      <c r="R894" s="41"/>
      <c r="S894" s="52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</row>
    <row r="895" spans="2:31" ht="24.75" customHeight="1">
      <c r="B895" s="40"/>
      <c r="C895" s="40"/>
      <c r="D895" s="40"/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52"/>
      <c r="Q895" s="41"/>
      <c r="R895" s="41"/>
      <c r="S895" s="52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</row>
    <row r="896" spans="2:31" ht="24.75" customHeight="1">
      <c r="B896" s="40"/>
      <c r="C896" s="40"/>
      <c r="D896" s="40"/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52"/>
      <c r="Q896" s="41"/>
      <c r="R896" s="41"/>
      <c r="S896" s="52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</row>
    <row r="897" spans="2:31" ht="24.75" customHeight="1">
      <c r="B897" s="40"/>
      <c r="C897" s="40"/>
      <c r="D897" s="40"/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52"/>
      <c r="Q897" s="41"/>
      <c r="R897" s="41"/>
      <c r="S897" s="52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</row>
    <row r="898" spans="2:31" ht="24.75" customHeight="1">
      <c r="B898" s="40"/>
      <c r="C898" s="40"/>
      <c r="D898" s="40"/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52"/>
      <c r="Q898" s="41"/>
      <c r="R898" s="41"/>
      <c r="S898" s="52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</row>
    <row r="899" spans="2:31" ht="24.75" customHeight="1">
      <c r="B899" s="40"/>
      <c r="C899" s="40"/>
      <c r="D899" s="40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52"/>
      <c r="Q899" s="41"/>
      <c r="R899" s="41"/>
      <c r="S899" s="52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</row>
    <row r="900" spans="2:31" ht="24.75" customHeight="1">
      <c r="B900" s="40"/>
      <c r="C900" s="40"/>
      <c r="D900" s="40"/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52"/>
      <c r="Q900" s="41"/>
      <c r="R900" s="41"/>
      <c r="S900" s="52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</row>
    <row r="901" spans="2:31" ht="24.75" customHeight="1">
      <c r="B901" s="40"/>
      <c r="C901" s="40"/>
      <c r="D901" s="40"/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52"/>
      <c r="Q901" s="41"/>
      <c r="R901" s="41"/>
      <c r="S901" s="52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</row>
    <row r="902" spans="2:31" ht="24.75" customHeight="1">
      <c r="B902" s="40"/>
      <c r="C902" s="40"/>
      <c r="D902" s="40"/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52"/>
      <c r="Q902" s="41"/>
      <c r="R902" s="41"/>
      <c r="S902" s="52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</row>
    <row r="903" spans="2:31" ht="24.75" customHeight="1">
      <c r="B903" s="40"/>
      <c r="C903" s="40"/>
      <c r="D903" s="40"/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52"/>
      <c r="Q903" s="41"/>
      <c r="R903" s="41"/>
      <c r="S903" s="52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</row>
    <row r="904" spans="2:31" ht="24.75" customHeight="1">
      <c r="B904" s="40"/>
      <c r="C904" s="40"/>
      <c r="D904" s="40"/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52"/>
      <c r="Q904" s="41"/>
      <c r="R904" s="41"/>
      <c r="S904" s="52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</row>
    <row r="905" spans="2:31" ht="24.75" customHeight="1">
      <c r="B905" s="40"/>
      <c r="C905" s="40"/>
      <c r="D905" s="40"/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52"/>
      <c r="Q905" s="41"/>
      <c r="R905" s="41"/>
      <c r="S905" s="52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</row>
    <row r="906" spans="2:31" ht="24.75" customHeight="1">
      <c r="B906" s="40"/>
      <c r="C906" s="40"/>
      <c r="D906" s="40"/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52"/>
      <c r="Q906" s="41"/>
      <c r="R906" s="41"/>
      <c r="S906" s="52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</row>
    <row r="907" spans="2:31" ht="24.75" customHeight="1">
      <c r="B907" s="40"/>
      <c r="C907" s="40"/>
      <c r="D907" s="40"/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52"/>
      <c r="Q907" s="41"/>
      <c r="R907" s="41"/>
      <c r="S907" s="52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  <row r="908" spans="2:31" ht="24.75" customHeight="1">
      <c r="B908" s="40"/>
      <c r="C908" s="40"/>
      <c r="D908" s="40"/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52"/>
      <c r="Q908" s="41"/>
      <c r="R908" s="41"/>
      <c r="S908" s="52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</row>
    <row r="909" spans="2:31" ht="24.75" customHeight="1">
      <c r="B909" s="40"/>
      <c r="C909" s="40"/>
      <c r="D909" s="40"/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52"/>
      <c r="Q909" s="41"/>
      <c r="R909" s="41"/>
      <c r="S909" s="52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</row>
    <row r="910" spans="2:31" ht="24.75" customHeight="1">
      <c r="B910" s="40"/>
      <c r="C910" s="40"/>
      <c r="D910" s="40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52"/>
      <c r="Q910" s="41"/>
      <c r="R910" s="41"/>
      <c r="S910" s="52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</row>
    <row r="911" spans="2:31" ht="24.75" customHeight="1">
      <c r="B911" s="40"/>
      <c r="C911" s="40"/>
      <c r="D911" s="40"/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52"/>
      <c r="Q911" s="41"/>
      <c r="R911" s="41"/>
      <c r="S911" s="52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</row>
    <row r="912" spans="2:31" ht="24.75" customHeight="1">
      <c r="B912" s="40"/>
      <c r="C912" s="40"/>
      <c r="D912" s="40"/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52"/>
      <c r="Q912" s="41"/>
      <c r="R912" s="41"/>
      <c r="S912" s="52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  <row r="913" spans="2:31" ht="24.75" customHeight="1">
      <c r="B913" s="40"/>
      <c r="C913" s="40"/>
      <c r="D913" s="40"/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52"/>
      <c r="Q913" s="41"/>
      <c r="R913" s="41"/>
      <c r="S913" s="52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</row>
    <row r="914" spans="2:31" ht="24.75" customHeight="1">
      <c r="B914" s="40"/>
      <c r="C914" s="40"/>
      <c r="D914" s="40"/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52"/>
      <c r="Q914" s="41"/>
      <c r="R914" s="41"/>
      <c r="S914" s="52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</row>
    <row r="915" spans="2:31" ht="24.75" customHeight="1">
      <c r="B915" s="40"/>
      <c r="C915" s="40"/>
      <c r="D915" s="40"/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52"/>
      <c r="Q915" s="41"/>
      <c r="R915" s="41"/>
      <c r="S915" s="52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</row>
    <row r="916" spans="2:31" ht="24.75" customHeight="1">
      <c r="B916" s="40"/>
      <c r="C916" s="40"/>
      <c r="D916" s="40"/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52"/>
      <c r="Q916" s="41"/>
      <c r="R916" s="41"/>
      <c r="S916" s="52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</row>
    <row r="917" spans="2:31" ht="24.75" customHeight="1">
      <c r="B917" s="40"/>
      <c r="C917" s="40"/>
      <c r="D917" s="40"/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52"/>
      <c r="Q917" s="41"/>
      <c r="R917" s="41"/>
      <c r="S917" s="52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</row>
    <row r="918" spans="2:31" ht="24.75" customHeight="1">
      <c r="B918" s="40"/>
      <c r="C918" s="40"/>
      <c r="D918" s="40"/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52"/>
      <c r="Q918" s="41"/>
      <c r="R918" s="41"/>
      <c r="S918" s="52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</row>
    <row r="919" spans="2:31" ht="24.75" customHeight="1">
      <c r="B919" s="40"/>
      <c r="C919" s="40"/>
      <c r="D919" s="40"/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52"/>
      <c r="Q919" s="41"/>
      <c r="R919" s="41"/>
      <c r="S919" s="52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</row>
    <row r="920" spans="2:31" ht="24.75" customHeight="1">
      <c r="B920" s="40"/>
      <c r="C920" s="40"/>
      <c r="D920" s="40"/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52"/>
      <c r="Q920" s="41"/>
      <c r="R920" s="41"/>
      <c r="S920" s="52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</row>
    <row r="921" spans="2:31" ht="24.75" customHeight="1">
      <c r="B921" s="40"/>
      <c r="C921" s="40"/>
      <c r="D921" s="40"/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52"/>
      <c r="Q921" s="41"/>
      <c r="R921" s="41"/>
      <c r="S921" s="52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</row>
    <row r="922" spans="2:31" ht="24.75" customHeight="1">
      <c r="B922" s="40"/>
      <c r="C922" s="40"/>
      <c r="D922" s="40"/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52"/>
      <c r="Q922" s="41"/>
      <c r="R922" s="41"/>
      <c r="S922" s="52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</row>
    <row r="923" spans="2:31" ht="24.75" customHeight="1">
      <c r="B923" s="40"/>
      <c r="C923" s="40"/>
      <c r="D923" s="40"/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52"/>
      <c r="Q923" s="41"/>
      <c r="R923" s="41"/>
      <c r="S923" s="52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  <row r="924" spans="2:31" ht="24.75" customHeight="1">
      <c r="B924" s="40"/>
      <c r="C924" s="40"/>
      <c r="D924" s="40"/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52"/>
      <c r="Q924" s="41"/>
      <c r="R924" s="41"/>
      <c r="S924" s="52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</row>
    <row r="925" spans="2:31" ht="24.75" customHeight="1">
      <c r="B925" s="40"/>
      <c r="C925" s="40"/>
      <c r="D925" s="40"/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52"/>
      <c r="Q925" s="41"/>
      <c r="R925" s="41"/>
      <c r="S925" s="52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</row>
    <row r="926" spans="2:31" ht="24.75" customHeight="1">
      <c r="B926" s="40"/>
      <c r="C926" s="40"/>
      <c r="D926" s="40"/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52"/>
      <c r="Q926" s="41"/>
      <c r="R926" s="41"/>
      <c r="S926" s="52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</row>
    <row r="927" spans="2:31" ht="24.75" customHeight="1">
      <c r="B927" s="40"/>
      <c r="C927" s="40"/>
      <c r="D927" s="40"/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52"/>
      <c r="Q927" s="41"/>
      <c r="R927" s="41"/>
      <c r="S927" s="52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</row>
    <row r="928" spans="2:31" ht="24.75" customHeight="1">
      <c r="B928" s="40"/>
      <c r="C928" s="40"/>
      <c r="D928" s="40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52"/>
      <c r="Q928" s="41"/>
      <c r="R928" s="41"/>
      <c r="S928" s="52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</row>
    <row r="929" spans="2:31" ht="24.75" customHeight="1">
      <c r="B929" s="40"/>
      <c r="C929" s="40"/>
      <c r="D929" s="40"/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52"/>
      <c r="Q929" s="41"/>
      <c r="R929" s="41"/>
      <c r="S929" s="52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</row>
    <row r="930" spans="2:31" ht="24.75" customHeight="1">
      <c r="B930" s="40"/>
      <c r="C930" s="40"/>
      <c r="D930" s="40"/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52"/>
      <c r="Q930" s="41"/>
      <c r="R930" s="41"/>
      <c r="S930" s="52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</row>
    <row r="931" spans="2:31" ht="24.75" customHeight="1">
      <c r="B931" s="40"/>
      <c r="C931" s="40"/>
      <c r="D931" s="40"/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52"/>
      <c r="Q931" s="41"/>
      <c r="R931" s="41"/>
      <c r="S931" s="52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</row>
    <row r="932" spans="2:31" ht="24.75" customHeight="1">
      <c r="B932" s="40"/>
      <c r="C932" s="40"/>
      <c r="D932" s="40"/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52"/>
      <c r="Q932" s="41"/>
      <c r="R932" s="41"/>
      <c r="S932" s="52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  <row r="933" spans="2:31" ht="24.75" customHeight="1">
      <c r="B933" s="40"/>
      <c r="C933" s="40"/>
      <c r="D933" s="40"/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52"/>
      <c r="Q933" s="41"/>
      <c r="R933" s="41"/>
      <c r="S933" s="52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</row>
    <row r="934" spans="2:31" ht="24.75" customHeight="1">
      <c r="B934" s="40"/>
      <c r="C934" s="40"/>
      <c r="D934" s="40"/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52"/>
      <c r="Q934" s="41"/>
      <c r="R934" s="41"/>
      <c r="S934" s="52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</row>
    <row r="935" spans="2:31" ht="24.75" customHeight="1">
      <c r="B935" s="40"/>
      <c r="C935" s="40"/>
      <c r="D935" s="40"/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52"/>
      <c r="Q935" s="41"/>
      <c r="R935" s="41"/>
      <c r="S935" s="52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  <row r="936" spans="2:31" ht="24.75" customHeight="1">
      <c r="B936" s="40"/>
      <c r="C936" s="40"/>
      <c r="D936" s="40"/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52"/>
      <c r="Q936" s="41"/>
      <c r="R936" s="41"/>
      <c r="S936" s="52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</row>
    <row r="937" spans="2:31" ht="24.75" customHeight="1">
      <c r="B937" s="40"/>
      <c r="C937" s="40"/>
      <c r="D937" s="40"/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52"/>
      <c r="Q937" s="41"/>
      <c r="R937" s="41"/>
      <c r="S937" s="52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</row>
    <row r="938" spans="2:31" ht="24.75" customHeight="1">
      <c r="B938" s="40"/>
      <c r="C938" s="40"/>
      <c r="D938" s="40"/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52"/>
      <c r="Q938" s="41"/>
      <c r="R938" s="41"/>
      <c r="S938" s="52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</row>
    <row r="939" spans="2:31" ht="24.75" customHeight="1">
      <c r="B939" s="40"/>
      <c r="C939" s="40"/>
      <c r="D939" s="40"/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52"/>
      <c r="Q939" s="41"/>
      <c r="R939" s="41"/>
      <c r="S939" s="52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</row>
    <row r="940" spans="2:31" ht="24.75" customHeight="1">
      <c r="B940" s="40"/>
      <c r="C940" s="40"/>
      <c r="D940" s="40"/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52"/>
      <c r="Q940" s="41"/>
      <c r="R940" s="41"/>
      <c r="S940" s="52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</row>
    <row r="941" spans="2:31" ht="24.75" customHeight="1">
      <c r="B941" s="40"/>
      <c r="C941" s="40"/>
      <c r="D941" s="40"/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52"/>
      <c r="Q941" s="41"/>
      <c r="R941" s="41"/>
      <c r="S941" s="52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  <row r="942" spans="2:31" ht="24.75" customHeight="1">
      <c r="B942" s="40"/>
      <c r="C942" s="40"/>
      <c r="D942" s="40"/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52"/>
      <c r="Q942" s="41"/>
      <c r="R942" s="41"/>
      <c r="S942" s="52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</row>
    <row r="943" spans="2:31" ht="24.75" customHeight="1">
      <c r="B943" s="40"/>
      <c r="C943" s="40"/>
      <c r="D943" s="40"/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52"/>
      <c r="Q943" s="41"/>
      <c r="R943" s="41"/>
      <c r="S943" s="52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</row>
    <row r="944" spans="2:31" ht="24.75" customHeight="1">
      <c r="B944" s="40"/>
      <c r="C944" s="40"/>
      <c r="D944" s="40"/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52"/>
      <c r="Q944" s="41"/>
      <c r="R944" s="41"/>
      <c r="S944" s="52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</row>
    <row r="945" spans="2:31" ht="24.75" customHeight="1">
      <c r="B945" s="40"/>
      <c r="C945" s="40"/>
      <c r="D945" s="40"/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52"/>
      <c r="Q945" s="41"/>
      <c r="R945" s="41"/>
      <c r="S945" s="52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  <row r="946" spans="2:31" ht="24.75" customHeight="1">
      <c r="B946" s="40"/>
      <c r="C946" s="40"/>
      <c r="D946" s="40"/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52"/>
      <c r="Q946" s="41"/>
      <c r="R946" s="41"/>
      <c r="S946" s="52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  <row r="947" spans="2:31" ht="24.75" customHeight="1">
      <c r="B947" s="40"/>
      <c r="C947" s="40"/>
      <c r="D947" s="40"/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52"/>
      <c r="Q947" s="41"/>
      <c r="R947" s="41"/>
      <c r="S947" s="52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</row>
    <row r="948" spans="2:31" ht="24.75" customHeight="1">
      <c r="B948" s="40"/>
      <c r="C948" s="40"/>
      <c r="D948" s="40"/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52"/>
      <c r="Q948" s="41"/>
      <c r="R948" s="41"/>
      <c r="S948" s="52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</row>
    <row r="949" spans="2:31" ht="24.75" customHeight="1">
      <c r="B949" s="40"/>
      <c r="C949" s="40"/>
      <c r="D949" s="40"/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52"/>
      <c r="Q949" s="41"/>
      <c r="R949" s="41"/>
      <c r="S949" s="52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</row>
    <row r="950" spans="2:31" ht="24.75" customHeight="1">
      <c r="B950" s="40"/>
      <c r="C950" s="40"/>
      <c r="D950" s="40"/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52"/>
      <c r="Q950" s="41"/>
      <c r="R950" s="41"/>
      <c r="S950" s="52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</row>
    <row r="951" spans="2:31" ht="24.75" customHeight="1">
      <c r="B951" s="40"/>
      <c r="C951" s="40"/>
      <c r="D951" s="40"/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52"/>
      <c r="Q951" s="41"/>
      <c r="R951" s="41"/>
      <c r="S951" s="52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</row>
    <row r="952" spans="2:31" ht="24.75" customHeight="1">
      <c r="B952" s="40"/>
      <c r="C952" s="40"/>
      <c r="D952" s="40"/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52"/>
      <c r="Q952" s="41"/>
      <c r="R952" s="41"/>
      <c r="S952" s="52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</row>
    <row r="953" spans="2:31" ht="24.75" customHeight="1">
      <c r="B953" s="40"/>
      <c r="C953" s="40"/>
      <c r="D953" s="40"/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52"/>
      <c r="Q953" s="41"/>
      <c r="R953" s="41"/>
      <c r="S953" s="52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</row>
    <row r="954" spans="2:31" ht="24.75" customHeight="1">
      <c r="B954" s="40"/>
      <c r="C954" s="40"/>
      <c r="D954" s="40"/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52"/>
      <c r="Q954" s="41"/>
      <c r="R954" s="41"/>
      <c r="S954" s="52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</row>
    <row r="955" spans="2:31" ht="24.75" customHeight="1">
      <c r="B955" s="40"/>
      <c r="C955" s="40"/>
      <c r="D955" s="40"/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52"/>
      <c r="Q955" s="41"/>
      <c r="R955" s="41"/>
      <c r="S955" s="52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</row>
    <row r="956" spans="2:31" ht="24.75" customHeight="1">
      <c r="B956" s="40"/>
      <c r="C956" s="40"/>
      <c r="D956" s="40"/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52"/>
      <c r="Q956" s="41"/>
      <c r="R956" s="41"/>
      <c r="S956" s="52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</row>
    <row r="957" spans="2:31" ht="24.75" customHeight="1">
      <c r="B957" s="40"/>
      <c r="C957" s="40"/>
      <c r="D957" s="40"/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52"/>
      <c r="Q957" s="41"/>
      <c r="R957" s="41"/>
      <c r="S957" s="52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  <row r="958" spans="2:31" ht="24.75" customHeight="1">
      <c r="B958" s="40"/>
      <c r="C958" s="40"/>
      <c r="D958" s="40"/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52"/>
      <c r="Q958" s="41"/>
      <c r="R958" s="41"/>
      <c r="S958" s="52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</row>
    <row r="959" spans="2:31" ht="24.75" customHeight="1">
      <c r="B959" s="40"/>
      <c r="C959" s="40"/>
      <c r="D959" s="40"/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52"/>
      <c r="Q959" s="41"/>
      <c r="R959" s="41"/>
      <c r="S959" s="52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</row>
    <row r="960" spans="2:31" ht="24.75" customHeight="1">
      <c r="B960" s="40"/>
      <c r="C960" s="40"/>
      <c r="D960" s="40"/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52"/>
      <c r="Q960" s="41"/>
      <c r="R960" s="41"/>
      <c r="S960" s="52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  <row r="961" spans="2:31" ht="24.75" customHeight="1">
      <c r="B961" s="40"/>
      <c r="C961" s="40"/>
      <c r="D961" s="40"/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52"/>
      <c r="Q961" s="41"/>
      <c r="R961" s="41"/>
      <c r="S961" s="52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</row>
    <row r="962" spans="2:31" ht="24.75" customHeight="1">
      <c r="B962" s="40"/>
      <c r="C962" s="40"/>
      <c r="D962" s="40"/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52"/>
      <c r="Q962" s="41"/>
      <c r="R962" s="41"/>
      <c r="S962" s="52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  <row r="963" spans="2:31" ht="24.75" customHeight="1">
      <c r="B963" s="40"/>
      <c r="C963" s="40"/>
      <c r="D963" s="40"/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52"/>
      <c r="Q963" s="41"/>
      <c r="R963" s="41"/>
      <c r="S963" s="52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  <row r="964" spans="2:31" ht="24.75" customHeight="1">
      <c r="B964" s="40"/>
      <c r="C964" s="40"/>
      <c r="D964" s="40"/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52"/>
      <c r="Q964" s="41"/>
      <c r="R964" s="41"/>
      <c r="S964" s="52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</row>
    <row r="965" spans="2:31" ht="24.75" customHeight="1">
      <c r="B965" s="40"/>
      <c r="C965" s="40"/>
      <c r="D965" s="40"/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52"/>
      <c r="Q965" s="41"/>
      <c r="R965" s="41"/>
      <c r="S965" s="52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</row>
    <row r="966" spans="2:31" ht="24.75" customHeight="1">
      <c r="B966" s="40"/>
      <c r="C966" s="40"/>
      <c r="D966" s="40"/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52"/>
      <c r="Q966" s="41"/>
      <c r="R966" s="41"/>
      <c r="S966" s="52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</row>
    <row r="967" spans="2:31" ht="24.75" customHeight="1">
      <c r="B967" s="40"/>
      <c r="C967" s="40"/>
      <c r="D967" s="40"/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52"/>
      <c r="Q967" s="41"/>
      <c r="R967" s="41"/>
      <c r="S967" s="52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</row>
    <row r="968" spans="2:31" ht="24.75" customHeight="1">
      <c r="B968" s="40"/>
      <c r="C968" s="40"/>
      <c r="D968" s="40"/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52"/>
      <c r="Q968" s="41"/>
      <c r="R968" s="41"/>
      <c r="S968" s="52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  <row r="969" spans="2:31" ht="24.75" customHeight="1">
      <c r="B969" s="40"/>
      <c r="C969" s="40"/>
      <c r="D969" s="40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52"/>
      <c r="Q969" s="41"/>
      <c r="R969" s="41"/>
      <c r="S969" s="52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</row>
    <row r="970" spans="2:31" ht="24.75" customHeight="1">
      <c r="B970" s="40"/>
      <c r="C970" s="40"/>
      <c r="D970" s="40"/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52"/>
      <c r="Q970" s="41"/>
      <c r="R970" s="41"/>
      <c r="S970" s="52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</row>
    <row r="971" spans="2:31" ht="24.75" customHeight="1">
      <c r="B971" s="40"/>
      <c r="C971" s="40"/>
      <c r="D971" s="40"/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52"/>
      <c r="Q971" s="41"/>
      <c r="R971" s="41"/>
      <c r="S971" s="52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</row>
    <row r="972" spans="2:31" ht="24.75" customHeight="1">
      <c r="B972" s="40"/>
      <c r="C972" s="40"/>
      <c r="D972" s="40"/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52"/>
      <c r="Q972" s="41"/>
      <c r="R972" s="41"/>
      <c r="S972" s="52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</row>
    <row r="973" spans="2:31" ht="24.75" customHeight="1">
      <c r="B973" s="40"/>
      <c r="C973" s="40"/>
      <c r="D973" s="40"/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52"/>
      <c r="Q973" s="41"/>
      <c r="R973" s="41"/>
      <c r="S973" s="52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</row>
    <row r="974" spans="2:31" ht="24.75" customHeight="1">
      <c r="B974" s="40"/>
      <c r="C974" s="40"/>
      <c r="D974" s="40"/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52"/>
      <c r="Q974" s="41"/>
      <c r="R974" s="41"/>
      <c r="S974" s="52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</row>
    <row r="975" spans="2:31" ht="24.75" customHeight="1">
      <c r="B975" s="40"/>
      <c r="C975" s="40"/>
      <c r="D975" s="40"/>
      <c r="E975" s="4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52"/>
      <c r="Q975" s="41"/>
      <c r="R975" s="41"/>
      <c r="S975" s="52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</row>
    <row r="976" spans="2:31" ht="24.75" customHeight="1">
      <c r="B976" s="40"/>
      <c r="C976" s="40"/>
      <c r="D976" s="40"/>
      <c r="E976" s="4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52"/>
      <c r="Q976" s="41"/>
      <c r="R976" s="41"/>
      <c r="S976" s="52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</row>
    <row r="977" spans="2:31" ht="24.75" customHeight="1">
      <c r="B977" s="40"/>
      <c r="C977" s="40"/>
      <c r="D977" s="40"/>
      <c r="E977" s="4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52"/>
      <c r="Q977" s="41"/>
      <c r="R977" s="41"/>
      <c r="S977" s="52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</row>
    <row r="978" spans="2:31" ht="24.75" customHeight="1">
      <c r="G978" s="41"/>
      <c r="H978" s="41"/>
      <c r="I978" s="41"/>
      <c r="J978" s="41"/>
      <c r="K978" s="41"/>
      <c r="L978" s="41"/>
      <c r="M978" s="41"/>
      <c r="N978" s="41"/>
      <c r="O978" s="41"/>
      <c r="P978" s="52"/>
      <c r="Q978" s="41"/>
      <c r="R978" s="41"/>
      <c r="S978" s="52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</row>
    <row r="979" spans="2:31" ht="24.75" customHeight="1">
      <c r="G979" s="41"/>
      <c r="H979" s="41"/>
      <c r="I979" s="41"/>
      <c r="J979" s="41"/>
      <c r="K979" s="41"/>
      <c r="L979" s="41"/>
      <c r="M979" s="41"/>
      <c r="N979" s="41"/>
      <c r="O979" s="41"/>
      <c r="P979" s="52"/>
      <c r="Q979" s="41"/>
      <c r="R979" s="41"/>
      <c r="S979" s="52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</row>
    <row r="980" spans="2:31" ht="24.75" customHeight="1">
      <c r="H980" s="41"/>
      <c r="I980" s="41"/>
      <c r="J980" s="41"/>
      <c r="K980" s="41"/>
      <c r="L980" s="41"/>
      <c r="M980" s="41"/>
      <c r="N980" s="41"/>
      <c r="O980" s="41"/>
      <c r="P980" s="52"/>
      <c r="Q980" s="41"/>
      <c r="R980" s="41"/>
      <c r="S980" s="52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</row>
    <row r="981" spans="2:31" ht="24.75" customHeight="1">
      <c r="I981" s="41"/>
      <c r="J981" s="41"/>
      <c r="K981" s="41"/>
      <c r="L981" s="41"/>
      <c r="M981" s="41"/>
      <c r="N981" s="41"/>
      <c r="O981" s="41"/>
      <c r="P981" s="52"/>
      <c r="Q981" s="41"/>
      <c r="R981" s="41"/>
      <c r="S981" s="52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</row>
    <row r="982" spans="2:31" ht="24.75" customHeight="1">
      <c r="I982" s="41"/>
      <c r="J982" s="41"/>
      <c r="K982" s="41"/>
      <c r="L982" s="41"/>
      <c r="M982" s="41"/>
      <c r="N982" s="41"/>
      <c r="O982" s="41"/>
      <c r="P982" s="52"/>
      <c r="Q982" s="41"/>
      <c r="R982" s="41"/>
      <c r="S982" s="52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</row>
    <row r="983" spans="2:31" ht="15" customHeight="1">
      <c r="I983" s="41"/>
      <c r="J983" s="41"/>
      <c r="K983" s="41"/>
      <c r="L983" s="41"/>
      <c r="M983" s="41"/>
    </row>
    <row r="984" spans="2:31" ht="15" customHeight="1">
      <c r="I984" s="41"/>
      <c r="J984" s="41"/>
      <c r="K984" s="41"/>
      <c r="L984" s="41"/>
    </row>
    <row r="985" spans="2:31" ht="15" customHeight="1">
      <c r="I985" s="41"/>
      <c r="J985" s="41"/>
      <c r="K985" s="41"/>
      <c r="L985" s="41"/>
    </row>
    <row r="986" spans="2:31" ht="15" customHeight="1">
      <c r="K986" s="41"/>
      <c r="L986" s="41"/>
    </row>
  </sheetData>
  <sheetProtection password="C7EC" sheet="1" objects="1" scenarios="1" selectLockedCells="1" selectUnlockedCells="1"/>
  <mergeCells count="45">
    <mergeCell ref="B15:B17"/>
    <mergeCell ref="J15:K15"/>
    <mergeCell ref="J16:K16"/>
    <mergeCell ref="J17:K17"/>
    <mergeCell ref="F1:H1"/>
    <mergeCell ref="F2:H2"/>
    <mergeCell ref="F3:H3"/>
    <mergeCell ref="F4:H4"/>
    <mergeCell ref="F5:H5"/>
    <mergeCell ref="K7:L7"/>
    <mergeCell ref="B9:H11"/>
    <mergeCell ref="K9:L9"/>
    <mergeCell ref="B13:L13"/>
    <mergeCell ref="B14:D14"/>
    <mergeCell ref="J14:K14"/>
    <mergeCell ref="B19:B21"/>
    <mergeCell ref="J19:K19"/>
    <mergeCell ref="B23:B25"/>
    <mergeCell ref="J23:K23"/>
    <mergeCell ref="J26:K26"/>
    <mergeCell ref="J20:K20"/>
    <mergeCell ref="J21:K21"/>
    <mergeCell ref="J24:K24"/>
    <mergeCell ref="J25:K25"/>
    <mergeCell ref="B28:E28"/>
    <mergeCell ref="I28:L28"/>
    <mergeCell ref="B32:C32"/>
    <mergeCell ref="B33:E33"/>
    <mergeCell ref="D34:E34"/>
    <mergeCell ref="H39:K40"/>
    <mergeCell ref="L39:L40"/>
    <mergeCell ref="B40:F43"/>
    <mergeCell ref="H41:K42"/>
    <mergeCell ref="L41:L42"/>
    <mergeCell ref="D35:E35"/>
    <mergeCell ref="B36:B37"/>
    <mergeCell ref="H37:K38"/>
    <mergeCell ref="L37:L38"/>
    <mergeCell ref="B38:C38"/>
    <mergeCell ref="B46:D48"/>
    <mergeCell ref="B50:C50"/>
    <mergeCell ref="B51:E56"/>
    <mergeCell ref="F54:G54"/>
    <mergeCell ref="F55:G55"/>
    <mergeCell ref="F56:G56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42</vt:i4>
      </vt:variant>
    </vt:vector>
  </HeadingPairs>
  <TitlesOfParts>
    <vt:vector size="49" baseType="lpstr">
      <vt:lpstr>Summary</vt:lpstr>
      <vt:lpstr>Hotel CAT A Form (Delegations)</vt:lpstr>
      <vt:lpstr>Hotel CAT B Form (Delegations)</vt:lpstr>
      <vt:lpstr>Hotel CAT A Form (Referees)</vt:lpstr>
      <vt:lpstr>Visa Form</vt:lpstr>
      <vt:lpstr>Invoice Delegations</vt:lpstr>
      <vt:lpstr>Invoice Referees</vt:lpstr>
      <vt:lpstr>'Hotel CAT A Form (Delegations)'!Área_de_Impressão</vt:lpstr>
      <vt:lpstr>'Hotel CAT A Form (Referees)'!Área_de_Impressão</vt:lpstr>
      <vt:lpstr>'Hotel CAT B Form (Delegations)'!Área_de_Impressão</vt:lpstr>
      <vt:lpstr>'Invoice Delegations'!Área_de_Impressão</vt:lpstr>
      <vt:lpstr>'Invoice Referees'!Área_de_Impressão</vt:lpstr>
      <vt:lpstr>'Visa Form'!Área_de_Impressão</vt:lpstr>
      <vt:lpstr>'Hotel CAT A Form (Delegations)'!EJU</vt:lpstr>
      <vt:lpstr>'Hotel CAT A Form (Referees)'!EJU</vt:lpstr>
      <vt:lpstr>'Hotel CAT B Form (Delegations)'!EJU</vt:lpstr>
      <vt:lpstr>'Hotel CAT A Form (Delegations)'!Non_Of_Comp</vt:lpstr>
      <vt:lpstr>'Hotel CAT A Form (Referees)'!Non_Of_Comp</vt:lpstr>
      <vt:lpstr>'Hotel CAT B Form (Delegations)'!Non_Of_Comp</vt:lpstr>
      <vt:lpstr>'Hotel CAT A Form (Delegations)'!Sgl_BB_A</vt:lpstr>
      <vt:lpstr>'Hotel CAT A Form (Referees)'!Sgl_BB_A</vt:lpstr>
      <vt:lpstr>'Hotel CAT B Form (Delegations)'!Sgl_BB_B</vt:lpstr>
      <vt:lpstr>'Hotel CAT A Form (Delegations)'!Sgl_FB_A</vt:lpstr>
      <vt:lpstr>'Hotel CAT A Form (Referees)'!Sgl_FB_A</vt:lpstr>
      <vt:lpstr>'Hotel CAT B Form (Delegations)'!Sgl_FB_B</vt:lpstr>
      <vt:lpstr>'Hotel CAT A Form (Delegations)'!Sgl_HB_A</vt:lpstr>
      <vt:lpstr>'Hotel CAT A Form (Referees)'!Sgl_HB_A</vt:lpstr>
      <vt:lpstr>'Hotel CAT B Form (Delegations)'!Sgl_HB_B</vt:lpstr>
      <vt:lpstr>'Hotel CAT A Form (Delegations)'!Tpl_BB_A</vt:lpstr>
      <vt:lpstr>'Hotel CAT A Form (Referees)'!Tpl_BB_A</vt:lpstr>
      <vt:lpstr>'Hotel CAT B Form (Delegations)'!Tpl_BB_B</vt:lpstr>
      <vt:lpstr>'Hotel CAT A Form (Delegations)'!Tpl_FB_A</vt:lpstr>
      <vt:lpstr>'Hotel CAT A Form (Referees)'!Tpl_FB_A</vt:lpstr>
      <vt:lpstr>'Hotel CAT B Form (Delegations)'!Tpl_FB_B</vt:lpstr>
      <vt:lpstr>'Hotel CAT A Form (Delegations)'!Tpl_HB_A</vt:lpstr>
      <vt:lpstr>'Hotel CAT A Form (Referees)'!Tpl_HB_A</vt:lpstr>
      <vt:lpstr>'Hotel CAT B Form (Delegations)'!Tpl_HB_B</vt:lpstr>
      <vt:lpstr>'Hotel CAT A Form (Delegations)'!TRF</vt:lpstr>
      <vt:lpstr>'Hotel CAT A Form (Referees)'!TRF</vt:lpstr>
      <vt:lpstr>'Hotel CAT B Form (Delegations)'!TRF</vt:lpstr>
      <vt:lpstr>'Hotel CAT A Form (Delegations)'!Twn_BB_A</vt:lpstr>
      <vt:lpstr>'Hotel CAT A Form (Referees)'!Twn_BB_A</vt:lpstr>
      <vt:lpstr>'Hotel CAT B Form (Delegations)'!Twn_BB_B</vt:lpstr>
      <vt:lpstr>'Hotel CAT A Form (Delegations)'!Twn_FB_A</vt:lpstr>
      <vt:lpstr>'Hotel CAT A Form (Referees)'!Twn_FB_A</vt:lpstr>
      <vt:lpstr>'Hotel CAT B Form (Delegations)'!Twn_FB_B</vt:lpstr>
      <vt:lpstr>'Hotel CAT A Form (Delegations)'!Twn_HB_A</vt:lpstr>
      <vt:lpstr>'Hotel CAT A Form (Referees)'!Twn_HB_A</vt:lpstr>
      <vt:lpstr>'Hotel CAT B Form (Delegations)'!Twn_HB_B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2024-07-25T15:53:11Z</cp:lastPrinted>
  <dcterms:created xsi:type="dcterms:W3CDTF">2011-02-16T14:55:02Z</dcterms:created>
  <dcterms:modified xsi:type="dcterms:W3CDTF">2024-07-30T15:59:34Z</dcterms:modified>
</cp:coreProperties>
</file>