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doisrael-my.sharepoint.com/personal/sagi_ippon_org_il/Documents/גרנד פרי בישראל/מלונות/"/>
    </mc:Choice>
  </mc:AlternateContent>
  <xr:revisionPtr revIDLastSave="12" documentId="8_{C9D66CB6-B6DF-4A64-B500-091D1608690A}" xr6:coauthVersionLast="40" xr6:coauthVersionMax="40" xr10:uidLastSave="{E10B75FE-6DA2-4475-A393-3C2B2EF9AACA}"/>
  <bookViews>
    <workbookView xWindow="0" yWindow="0" windowWidth="28800" windowHeight="10770" xr2:uid="{00000000-000D-0000-FFFF-FFFF00000000}"/>
  </bookViews>
  <sheets>
    <sheet name="DATA ENTRY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R14" i="1" s="1"/>
  <c r="I14" i="1"/>
  <c r="P14" i="1" l="1"/>
  <c r="T14" i="1"/>
  <c r="O14" i="1"/>
  <c r="S14" i="1" s="1"/>
  <c r="Q14" i="1"/>
  <c r="V14" i="1" l="1"/>
  <c r="U14" i="1"/>
  <c r="I15" i="1"/>
  <c r="N15" i="1"/>
  <c r="N16" i="1"/>
  <c r="N17" i="1"/>
  <c r="N18" i="1"/>
  <c r="N19" i="1"/>
  <c r="N20" i="1"/>
  <c r="N21" i="1"/>
  <c r="N22" i="1"/>
  <c r="N23" i="1"/>
  <c r="N24" i="1"/>
  <c r="Q24" i="1"/>
  <c r="N25" i="1"/>
  <c r="N26" i="1"/>
  <c r="N27" i="1"/>
  <c r="N28" i="1"/>
  <c r="P28" i="1"/>
  <c r="N29" i="1"/>
  <c r="N30" i="1"/>
  <c r="N31" i="1"/>
  <c r="N32" i="1"/>
  <c r="N33" i="1"/>
  <c r="N34" i="1"/>
  <c r="T34" i="1" s="1"/>
  <c r="P34" i="1"/>
  <c r="N35" i="1"/>
  <c r="N36" i="1"/>
  <c r="T36" i="1" s="1"/>
  <c r="R36" i="1"/>
  <c r="N37" i="1"/>
  <c r="N38" i="1"/>
  <c r="N39" i="1"/>
  <c r="N40" i="1"/>
  <c r="Q40" i="1"/>
  <c r="N41" i="1"/>
  <c r="N42" i="1"/>
  <c r="T42" i="1" s="1"/>
  <c r="R42" i="1"/>
  <c r="N43" i="1"/>
  <c r="O23" i="1"/>
  <c r="O24" i="1"/>
  <c r="P24" i="1"/>
  <c r="P31" i="1"/>
  <c r="O34" i="1"/>
  <c r="P36" i="1"/>
  <c r="R39" i="1"/>
  <c r="N13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3" i="1"/>
  <c r="Q36" i="1"/>
  <c r="O28" i="1"/>
  <c r="S28" i="1" s="1"/>
  <c r="Q38" i="1"/>
  <c r="R34" i="1"/>
  <c r="Q26" i="1"/>
  <c r="Q22" i="1"/>
  <c r="P20" i="1"/>
  <c r="R41" i="1"/>
  <c r="R40" i="1"/>
  <c r="R37" i="1"/>
  <c r="Q17" i="1"/>
  <c r="R33" i="1"/>
  <c r="O41" i="1"/>
  <c r="O33" i="1"/>
  <c r="O29" i="1"/>
  <c r="O25" i="1"/>
  <c r="Q41" i="1"/>
  <c r="Q33" i="1"/>
  <c r="Q21" i="1"/>
  <c r="P17" i="1"/>
  <c r="O20" i="1"/>
  <c r="S20" i="1" s="1"/>
  <c r="Q20" i="1"/>
  <c r="F7" i="1"/>
  <c r="P43" i="1" l="1"/>
  <c r="T43" i="1"/>
  <c r="P37" i="1"/>
  <c r="T37" i="1"/>
  <c r="R32" i="1"/>
  <c r="T32" i="1"/>
  <c r="T26" i="1"/>
  <c r="R26" i="1"/>
  <c r="Q23" i="1"/>
  <c r="T23" i="1"/>
  <c r="R23" i="1"/>
  <c r="Q19" i="1"/>
  <c r="T19" i="1"/>
  <c r="R19" i="1"/>
  <c r="O15" i="1"/>
  <c r="T15" i="1"/>
  <c r="Q37" i="1"/>
  <c r="P26" i="1"/>
  <c r="R13" i="1"/>
  <c r="T13" i="1"/>
  <c r="S34" i="1"/>
  <c r="V34" i="1" s="1"/>
  <c r="R15" i="1"/>
  <c r="O40" i="1"/>
  <c r="T40" i="1"/>
  <c r="O31" i="1"/>
  <c r="S31" i="1" s="1"/>
  <c r="V31" i="1" s="1"/>
  <c r="T31" i="1"/>
  <c r="R31" i="1"/>
  <c r="T28" i="1"/>
  <c r="R28" i="1"/>
  <c r="P25" i="1"/>
  <c r="S25" i="1" s="1"/>
  <c r="T25" i="1"/>
  <c r="R25" i="1"/>
  <c r="P22" i="1"/>
  <c r="S22" i="1" s="1"/>
  <c r="T22" i="1"/>
  <c r="R22" i="1"/>
  <c r="O18" i="1"/>
  <c r="T18" i="1"/>
  <c r="Q28" i="1"/>
  <c r="Q34" i="1"/>
  <c r="O22" i="1"/>
  <c r="Q32" i="1"/>
  <c r="Q15" i="1"/>
  <c r="Q39" i="1"/>
  <c r="T39" i="1"/>
  <c r="P33" i="1"/>
  <c r="S33" i="1" s="1"/>
  <c r="T33" i="1"/>
  <c r="P30" i="1"/>
  <c r="T30" i="1"/>
  <c r="R30" i="1"/>
  <c r="P27" i="1"/>
  <c r="T27" i="1"/>
  <c r="R27" i="1"/>
  <c r="P21" i="1"/>
  <c r="T21" i="1"/>
  <c r="R21" i="1"/>
  <c r="O17" i="1"/>
  <c r="T17" i="1"/>
  <c r="Q25" i="1"/>
  <c r="R17" i="1"/>
  <c r="S41" i="1"/>
  <c r="U41" i="1" s="1"/>
  <c r="O36" i="1"/>
  <c r="S36" i="1" s="1"/>
  <c r="O42" i="1"/>
  <c r="S42" i="1" s="1"/>
  <c r="V42" i="1" s="1"/>
  <c r="P42" i="1"/>
  <c r="Q42" i="1"/>
  <c r="P39" i="1"/>
  <c r="Q31" i="1"/>
  <c r="P23" i="1"/>
  <c r="O43" i="1"/>
  <c r="S43" i="1" s="1"/>
  <c r="V43" i="1" s="1"/>
  <c r="P41" i="1"/>
  <c r="T41" i="1"/>
  <c r="P38" i="1"/>
  <c r="T38" i="1"/>
  <c r="R35" i="1"/>
  <c r="T35" i="1"/>
  <c r="O32" i="1"/>
  <c r="P29" i="1"/>
  <c r="S29" i="1" s="1"/>
  <c r="T29" i="1"/>
  <c r="R29" i="1"/>
  <c r="O26" i="1"/>
  <c r="T24" i="1"/>
  <c r="R24" i="1"/>
  <c r="T20" i="1"/>
  <c r="R20" i="1"/>
  <c r="O16" i="1"/>
  <c r="T16" i="1"/>
  <c r="V28" i="1"/>
  <c r="U28" i="1"/>
  <c r="U43" i="1"/>
  <c r="U31" i="1"/>
  <c r="V41" i="1"/>
  <c r="V36" i="1"/>
  <c r="U36" i="1"/>
  <c r="V20" i="1"/>
  <c r="U20" i="1"/>
  <c r="U42" i="1"/>
  <c r="U34" i="1"/>
  <c r="S40" i="1"/>
  <c r="S23" i="1"/>
  <c r="S17" i="1"/>
  <c r="S26" i="1"/>
  <c r="S24" i="1"/>
  <c r="O21" i="1"/>
  <c r="S21" i="1" s="1"/>
  <c r="O37" i="1"/>
  <c r="S37" i="1" s="1"/>
  <c r="P40" i="1"/>
  <c r="P18" i="1"/>
  <c r="S18" i="1" s="1"/>
  <c r="R38" i="1"/>
  <c r="O39" i="1"/>
  <c r="S39" i="1" s="1"/>
  <c r="O35" i="1"/>
  <c r="O27" i="1"/>
  <c r="S27" i="1" s="1"/>
  <c r="Q18" i="1"/>
  <c r="Q43" i="1"/>
  <c r="O38" i="1"/>
  <c r="S38" i="1" s="1"/>
  <c r="Q30" i="1"/>
  <c r="P19" i="1"/>
  <c r="Q35" i="1"/>
  <c r="O19" i="1"/>
  <c r="Q16" i="1"/>
  <c r="Q29" i="1"/>
  <c r="P32" i="1"/>
  <c r="S32" i="1" s="1"/>
  <c r="O30" i="1"/>
  <c r="S30" i="1" s="1"/>
  <c r="P35" i="1"/>
  <c r="Q27" i="1"/>
  <c r="R43" i="1"/>
  <c r="P15" i="1"/>
  <c r="S15" i="1" s="1"/>
  <c r="Q13" i="1"/>
  <c r="R16" i="1"/>
  <c r="O13" i="1"/>
  <c r="P13" i="1"/>
  <c r="R18" i="1"/>
  <c r="P16" i="1"/>
  <c r="S16" i="1" s="1"/>
  <c r="V25" i="1" l="1"/>
  <c r="U25" i="1"/>
  <c r="U33" i="1"/>
  <c r="V33" i="1"/>
  <c r="V16" i="1"/>
  <c r="U16" i="1"/>
  <c r="V21" i="1"/>
  <c r="U21" i="1"/>
  <c r="U26" i="1"/>
  <c r="V26" i="1"/>
  <c r="V40" i="1"/>
  <c r="U40" i="1"/>
  <c r="U27" i="1"/>
  <c r="V27" i="1"/>
  <c r="U18" i="1"/>
  <c r="V18" i="1"/>
  <c r="U22" i="1"/>
  <c r="V22" i="1"/>
  <c r="U15" i="1"/>
  <c r="V15" i="1"/>
  <c r="U30" i="1"/>
  <c r="V30" i="1"/>
  <c r="U38" i="1"/>
  <c r="V38" i="1"/>
  <c r="V24" i="1"/>
  <c r="U24" i="1"/>
  <c r="V17" i="1"/>
  <c r="U17" i="1"/>
  <c r="V32" i="1"/>
  <c r="U32" i="1"/>
  <c r="U39" i="1"/>
  <c r="V39" i="1"/>
  <c r="V37" i="1"/>
  <c r="U37" i="1"/>
  <c r="V29" i="1"/>
  <c r="U29" i="1"/>
  <c r="U23" i="1"/>
  <c r="V23" i="1"/>
  <c r="S19" i="1"/>
  <c r="S35" i="1"/>
  <c r="S13" i="1"/>
  <c r="V13" i="1" s="1"/>
  <c r="U35" i="1" l="1"/>
  <c r="V35" i="1"/>
  <c r="U19" i="1"/>
  <c r="V19" i="1"/>
  <c r="V44" i="1" s="1"/>
</calcChain>
</file>

<file path=xl/sharedStrings.xml><?xml version="1.0" encoding="utf-8"?>
<sst xmlns="http://schemas.openxmlformats.org/spreadsheetml/2006/main" count="178" uniqueCount="59">
  <si>
    <t>Team</t>
  </si>
  <si>
    <t>Contact mail</t>
  </si>
  <si>
    <t>Accommodation</t>
  </si>
  <si>
    <t>HOTEL</t>
  </si>
  <si>
    <t>Function</t>
  </si>
  <si>
    <t>Arrival date</t>
  </si>
  <si>
    <t>Departure date</t>
  </si>
  <si>
    <t>No of nights</t>
  </si>
  <si>
    <t>Total</t>
  </si>
  <si>
    <t>Single</t>
  </si>
  <si>
    <t>Ravit Keren</t>
  </si>
  <si>
    <t>Travel details</t>
  </si>
  <si>
    <t>Flight no.</t>
  </si>
  <si>
    <t>No. Of persons</t>
  </si>
  <si>
    <t>Departure time</t>
  </si>
  <si>
    <t>Tel Aviv 2019- Israel</t>
  </si>
  <si>
    <t>Board base (BB, HB)</t>
  </si>
  <si>
    <t>Date:</t>
  </si>
  <si>
    <t>Name</t>
  </si>
  <si>
    <t>Room type</t>
  </si>
  <si>
    <t>BB</t>
  </si>
  <si>
    <t>Please fill all the grey fields</t>
  </si>
  <si>
    <t>New booking / change</t>
  </si>
  <si>
    <t>Name of Hotel</t>
  </si>
  <si>
    <t>Single BB</t>
  </si>
  <si>
    <t>Single HB</t>
  </si>
  <si>
    <t xml:space="preserve">Hilton </t>
  </si>
  <si>
    <t>Leonardo Art</t>
  </si>
  <si>
    <t>Publica</t>
  </si>
  <si>
    <t>Metropolitan</t>
  </si>
  <si>
    <t>HB</t>
  </si>
  <si>
    <t>Training Camp</t>
  </si>
  <si>
    <t>Yes</t>
  </si>
  <si>
    <t>No</t>
  </si>
  <si>
    <t>Price per night Hilton</t>
  </si>
  <si>
    <t>Price per night Leonardo Art</t>
  </si>
  <si>
    <t>Price per night Publica</t>
  </si>
  <si>
    <t>Price per night Metropolitan</t>
  </si>
  <si>
    <t>Athlete</t>
  </si>
  <si>
    <t>Coach</t>
  </si>
  <si>
    <t>President</t>
  </si>
  <si>
    <t>Official</t>
  </si>
  <si>
    <t>Delegation</t>
  </si>
  <si>
    <t>Example</t>
  </si>
  <si>
    <t xml:space="preserve">GRAND PRIX  2019 </t>
  </si>
  <si>
    <t>arrival time</t>
  </si>
  <si>
    <t>Lunch in Venue 24/1/19</t>
  </si>
  <si>
    <t>Lunch in Venue 25/1/19</t>
  </si>
  <si>
    <t>Lunch in Venue 26/1/19</t>
  </si>
  <si>
    <t>Double in twin room BB</t>
  </si>
  <si>
    <t>Double in twin room HB</t>
  </si>
  <si>
    <t>Double in twin room</t>
  </si>
  <si>
    <t>No. Room</t>
  </si>
  <si>
    <t>מחיר לחדר בלבד</t>
  </si>
  <si>
    <t>מחיר חדרים</t>
  </si>
  <si>
    <t>מחיר ארוחה</t>
  </si>
  <si>
    <t>Israel Israeli &amp; David Cohen</t>
  </si>
  <si>
    <t>BB= Breakfast Only</t>
  </si>
  <si>
    <t>HB= Breakfast &amp; Dinner in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</si>
</sst>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&quot;$&quot;* #,##0_);_(&quot;$&quot;* \(#,##0\);_(&quot;$&quot;* &quot;-&quot;??_);_(@_)"/>
  </numFmts>
  <fonts count="2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6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1"/>
      <name val="Arial"/>
      <family val="2"/>
      <charset val="238"/>
      <scheme val="minor"/>
    </font>
    <font>
      <i/>
      <sz val="11"/>
      <name val="Arial"/>
      <family val="2"/>
      <charset val="238"/>
      <scheme val="minor"/>
    </font>
    <font>
      <i/>
      <sz val="11"/>
      <color rgb="FFFF0000"/>
      <name val="Arial"/>
      <family val="2"/>
      <charset val="238"/>
      <scheme val="minor"/>
    </font>
    <font>
      <b/>
      <sz val="14"/>
      <color theme="1"/>
      <name val="Arial"/>
      <family val="2"/>
      <scheme val="minor"/>
    </font>
    <font>
      <b/>
      <sz val="14"/>
      <color theme="1"/>
      <name val="Arial"/>
      <family val="2"/>
    </font>
    <font>
      <sz val="12"/>
      <color rgb="FFFF0000"/>
      <name val="Arial"/>
      <family val="2"/>
      <charset val="238"/>
      <scheme val="minor"/>
    </font>
    <font>
      <b/>
      <sz val="12"/>
      <color rgb="FFFF0000"/>
      <name val="Arial"/>
      <family val="2"/>
      <charset val="238"/>
      <scheme val="minor"/>
    </font>
    <font>
      <b/>
      <sz val="11"/>
      <color rgb="FFFF0000"/>
      <name val="Arial"/>
      <family val="2"/>
      <scheme val="minor"/>
    </font>
    <font>
      <b/>
      <sz val="14"/>
      <color rgb="FFFF00FF"/>
      <name val="Arial"/>
      <family val="2"/>
      <scheme val="minor"/>
    </font>
    <font>
      <b/>
      <sz val="13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3"/>
      <color theme="3"/>
      <name val="Calibri"/>
      <family val="2"/>
    </font>
    <font>
      <sz val="11"/>
      <color rgb="FF3F3F76"/>
      <name val="Calibri"/>
      <family val="2"/>
    </font>
    <font>
      <sz val="11"/>
      <color rgb="FFFF0000"/>
      <name val="Arial"/>
      <family val="2"/>
      <scheme val="minor"/>
    </font>
    <font>
      <i/>
      <sz val="11"/>
      <color rgb="FFFF000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u/>
      <sz val="12"/>
      <name val="Arial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6" fillId="0" borderId="8" applyNumberFormat="0" applyFill="0" applyAlignment="0" applyProtection="0"/>
    <xf numFmtId="0" fontId="17" fillId="5" borderId="9" applyNumberFormat="0" applyAlignment="0" applyProtection="0"/>
  </cellStyleXfs>
  <cellXfs count="101">
    <xf numFmtId="0" fontId="0" fillId="0" borderId="0" xfId="0"/>
    <xf numFmtId="0" fontId="2" fillId="0" borderId="0" xfId="1"/>
    <xf numFmtId="0" fontId="4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Border="1" applyAlignment="1" applyProtection="1">
      <protection locked="0"/>
    </xf>
    <xf numFmtId="0" fontId="6" fillId="0" borderId="0" xfId="1" applyFont="1"/>
    <xf numFmtId="0" fontId="6" fillId="2" borderId="0" xfId="1" applyFont="1" applyFill="1"/>
    <xf numFmtId="0" fontId="5" fillId="2" borderId="0" xfId="1" applyFont="1" applyFill="1"/>
    <xf numFmtId="0" fontId="3" fillId="2" borderId="0" xfId="1" applyFont="1" applyFill="1"/>
    <xf numFmtId="0" fontId="3" fillId="0" borderId="1" xfId="1" applyFont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3" fillId="0" borderId="0" xfId="1" applyFont="1" applyBorder="1"/>
    <xf numFmtId="14" fontId="3" fillId="0" borderId="0" xfId="1" applyNumberFormat="1" applyFont="1"/>
    <xf numFmtId="0" fontId="7" fillId="0" borderId="0" xfId="1" applyFont="1" applyBorder="1" applyAlignment="1"/>
    <xf numFmtId="0" fontId="9" fillId="2" borderId="1" xfId="1" applyFont="1" applyFill="1" applyBorder="1" applyAlignment="1" applyProtection="1">
      <alignment horizontal="center"/>
      <protection locked="0"/>
    </xf>
    <xf numFmtId="14" fontId="9" fillId="2" borderId="1" xfId="1" applyNumberFormat="1" applyFont="1" applyFill="1" applyBorder="1" applyProtection="1">
      <protection locked="0"/>
    </xf>
    <xf numFmtId="0" fontId="10" fillId="0" borderId="0" xfId="0" applyFont="1"/>
    <xf numFmtId="0" fontId="1" fillId="0" borderId="0" xfId="0" applyFont="1"/>
    <xf numFmtId="164" fontId="0" fillId="0" borderId="0" xfId="0" applyNumberFormat="1"/>
    <xf numFmtId="164" fontId="2" fillId="0" borderId="0" xfId="1" applyNumberFormat="1"/>
    <xf numFmtId="164" fontId="8" fillId="3" borderId="1" xfId="1" applyNumberFormat="1" applyFont="1" applyFill="1" applyBorder="1" applyAlignment="1">
      <alignment horizontal="center"/>
    </xf>
    <xf numFmtId="0" fontId="2" fillId="0" borderId="0" xfId="1"/>
    <xf numFmtId="0" fontId="6" fillId="2" borderId="0" xfId="1" applyFont="1" applyFill="1"/>
    <xf numFmtId="0" fontId="3" fillId="2" borderId="0" xfId="1" applyFont="1" applyFill="1"/>
    <xf numFmtId="0" fontId="3" fillId="2" borderId="1" xfId="1" applyFont="1" applyFill="1" applyBorder="1" applyProtection="1">
      <protection locked="0"/>
    </xf>
    <xf numFmtId="0" fontId="7" fillId="3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5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Alignment="1"/>
    <xf numFmtId="0" fontId="13" fillId="0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7" fillId="0" borderId="0" xfId="1" applyNumberFormat="1" applyFont="1"/>
    <xf numFmtId="164" fontId="7" fillId="0" borderId="0" xfId="1" applyNumberFormat="1" applyFont="1" applyBorder="1" applyAlignment="1"/>
    <xf numFmtId="164" fontId="8" fillId="4" borderId="1" xfId="1" applyNumberFormat="1" applyFont="1" applyFill="1" applyBorder="1" applyAlignment="1">
      <alignment horizontal="center"/>
    </xf>
    <xf numFmtId="0" fontId="14" fillId="4" borderId="1" xfId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/>
    </xf>
    <xf numFmtId="14" fontId="5" fillId="0" borderId="0" xfId="1" applyNumberFormat="1" applyFont="1" applyFill="1" applyBorder="1" applyAlignment="1" applyProtection="1"/>
    <xf numFmtId="0" fontId="18" fillId="0" borderId="1" xfId="2" applyFont="1" applyBorder="1" applyAlignment="1">
      <alignment vertical="center"/>
    </xf>
    <xf numFmtId="0" fontId="18" fillId="0" borderId="1" xfId="2" applyFont="1" applyBorder="1" applyAlignment="1">
      <alignment horizontal="center" vertical="center" wrapText="1"/>
    </xf>
    <xf numFmtId="0" fontId="19" fillId="5" borderId="1" xfId="3" applyFont="1" applyBorder="1" applyAlignment="1">
      <alignment horizontal="center" vertical="center"/>
    </xf>
    <xf numFmtId="165" fontId="19" fillId="5" borderId="1" xfId="3" applyNumberFormat="1" applyFont="1" applyBorder="1" applyAlignment="1">
      <alignment horizontal="center"/>
    </xf>
    <xf numFmtId="0" fontId="5" fillId="2" borderId="0" xfId="1" applyFont="1" applyFill="1" applyBorder="1" applyAlignment="1" applyProtection="1">
      <alignment horizontal="center"/>
      <protection locked="0"/>
    </xf>
    <xf numFmtId="0" fontId="20" fillId="4" borderId="1" xfId="1" applyFont="1" applyFill="1" applyBorder="1"/>
    <xf numFmtId="0" fontId="21" fillId="4" borderId="1" xfId="1" applyFont="1" applyFill="1" applyBorder="1" applyAlignment="1">
      <alignment horizontal="center"/>
    </xf>
    <xf numFmtId="0" fontId="20" fillId="4" borderId="1" xfId="1" applyFont="1" applyFill="1" applyBorder="1" applyProtection="1">
      <protection locked="0"/>
    </xf>
    <xf numFmtId="0" fontId="21" fillId="4" borderId="1" xfId="1" applyFont="1" applyFill="1" applyBorder="1" applyAlignment="1" applyProtection="1">
      <alignment horizontal="center"/>
      <protection locked="0"/>
    </xf>
    <xf numFmtId="14" fontId="21" fillId="4" borderId="1" xfId="1" applyNumberFormat="1" applyFont="1" applyFill="1" applyBorder="1" applyProtection="1">
      <protection locked="0"/>
    </xf>
    <xf numFmtId="0" fontId="20" fillId="4" borderId="0" xfId="0" applyFont="1" applyFill="1"/>
    <xf numFmtId="0" fontId="3" fillId="3" borderId="1" xfId="1" applyFont="1" applyFill="1" applyBorder="1" applyProtection="1"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0" fontId="2" fillId="0" borderId="0" xfId="1" applyFill="1"/>
    <xf numFmtId="164" fontId="2" fillId="0" borderId="0" xfId="1" applyNumberFormat="1" applyFill="1"/>
    <xf numFmtId="0" fontId="0" fillId="0" borderId="0" xfId="0" applyFill="1"/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  <protection locked="0"/>
    </xf>
    <xf numFmtId="164" fontId="3" fillId="0" borderId="1" xfId="1" applyNumberFormat="1" applyFont="1" applyFill="1" applyBorder="1" applyAlignment="1" applyProtection="1">
      <alignment vertical="center" wrapText="1"/>
      <protection locked="0"/>
    </xf>
    <xf numFmtId="164" fontId="3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Protection="1">
      <protection locked="0"/>
    </xf>
    <xf numFmtId="164" fontId="3" fillId="0" borderId="1" xfId="1" applyNumberFormat="1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164" fontId="0" fillId="0" borderId="0" xfId="0" applyNumberFormat="1" applyFill="1"/>
    <xf numFmtId="0" fontId="6" fillId="2" borderId="0" xfId="1" applyFont="1" applyFill="1" applyProtection="1">
      <protection locked="0"/>
    </xf>
    <xf numFmtId="0" fontId="22" fillId="0" borderId="0" xfId="1" applyFont="1"/>
    <xf numFmtId="164" fontId="23" fillId="4" borderId="5" xfId="1" applyNumberFormat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4" fontId="0" fillId="0" borderId="0" xfId="0" applyNumberFormat="1"/>
    <xf numFmtId="164" fontId="7" fillId="0" borderId="2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5" fillId="2" borderId="3" xfId="1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0" fontId="6" fillId="2" borderId="4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1" xfId="1" applyFont="1" applyFill="1" applyBorder="1" applyProtection="1">
      <protection locked="0"/>
    </xf>
    <xf numFmtId="0" fontId="8" fillId="4" borderId="1" xfId="1" applyFont="1" applyFill="1" applyBorder="1" applyAlignment="1" applyProtection="1">
      <alignment horizontal="center"/>
      <protection locked="0"/>
    </xf>
    <xf numFmtId="0" fontId="9" fillId="4" borderId="1" xfId="1" applyFont="1" applyFill="1" applyBorder="1" applyAlignment="1" applyProtection="1">
      <alignment horizontal="center"/>
      <protection locked="0"/>
    </xf>
    <xf numFmtId="14" fontId="9" fillId="4" borderId="1" xfId="1" applyNumberFormat="1" applyFont="1" applyFill="1" applyBorder="1" applyProtection="1">
      <protection locked="0"/>
    </xf>
    <xf numFmtId="0" fontId="8" fillId="4" borderId="1" xfId="1" applyFont="1" applyFill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0" xfId="0" applyFill="1"/>
  </cellXfs>
  <cellStyles count="4">
    <cellStyle name="Normal" xfId="0" builtinId="0"/>
    <cellStyle name="Normal 2" xfId="1" xr:uid="{00000000-0005-0000-0000-000001000000}"/>
    <cellStyle name="כותרת 2" xfId="2" builtinId="17"/>
    <cellStyle name="קלט" xfId="3" builtinId="2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38101</xdr:rowOff>
    </xdr:from>
    <xdr:to>
      <xdr:col>1</xdr:col>
      <xdr:colOff>466725</xdr:colOff>
      <xdr:row>7</xdr:row>
      <xdr:rowOff>105485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174" t="6024" r="30777" b="6021"/>
        <a:stretch/>
      </xdr:blipFill>
      <xdr:spPr>
        <a:xfrm>
          <a:off x="266700" y="38101"/>
          <a:ext cx="885825" cy="1667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56"/>
  <sheetViews>
    <sheetView showGridLines="0" tabSelected="1" zoomScale="80" zoomScaleNormal="80" workbookViewId="0">
      <selection activeCell="F15" sqref="F15"/>
    </sheetView>
  </sheetViews>
  <sheetFormatPr defaultRowHeight="14.25" x14ac:dyDescent="0.2"/>
  <cols>
    <col min="2" max="2" width="13.625" customWidth="1"/>
    <col min="3" max="3" width="18.25" customWidth="1"/>
    <col min="5" max="5" width="26.125" customWidth="1"/>
    <col min="6" max="6" width="30.625" customWidth="1"/>
    <col min="7" max="7" width="16.375" customWidth="1"/>
    <col min="8" max="8" width="13.875" customWidth="1"/>
    <col min="9" max="9" width="15" customWidth="1"/>
    <col min="10" max="12" width="10.375" customWidth="1"/>
    <col min="13" max="13" width="9.75" customWidth="1"/>
    <col min="14" max="15" width="19.5" hidden="1" customWidth="1"/>
    <col min="16" max="16" width="20" style="18" hidden="1" customWidth="1"/>
    <col min="17" max="17" width="26.5" style="18" hidden="1" customWidth="1"/>
    <col min="18" max="18" width="21.375" style="18" hidden="1" customWidth="1"/>
    <col min="19" max="21" width="26.25" style="18" hidden="1" customWidth="1"/>
    <col min="22" max="22" width="26.25" style="18" customWidth="1"/>
    <col min="23" max="23" width="9.125" style="18"/>
    <col min="25" max="25" width="14.375" bestFit="1" customWidth="1"/>
    <col min="31" max="34" width="9" hidden="1" customWidth="1"/>
    <col min="35" max="35" width="9.875" hidden="1" customWidth="1"/>
  </cols>
  <sheetData>
    <row r="1" spans="2:29" ht="18" x14ac:dyDescent="0.25">
      <c r="C1" s="28" t="s">
        <v>44</v>
      </c>
      <c r="D1" s="28"/>
      <c r="E1" s="28"/>
      <c r="F1" s="16"/>
      <c r="G1" s="16"/>
      <c r="H1" s="17"/>
      <c r="I1" s="17"/>
      <c r="J1" s="17"/>
      <c r="K1" s="17"/>
      <c r="L1" s="17"/>
      <c r="M1" s="17"/>
      <c r="N1" s="17"/>
      <c r="O1" s="17"/>
    </row>
    <row r="2" spans="2:29" ht="18" x14ac:dyDescent="0.25">
      <c r="F2" s="16" t="s">
        <v>15</v>
      </c>
      <c r="G2" s="16"/>
      <c r="H2" s="17"/>
    </row>
    <row r="3" spans="2:29" ht="15" thickBot="1" x14ac:dyDescent="0.25"/>
    <row r="4" spans="2:29" ht="18.75" thickBot="1" x14ac:dyDescent="0.3">
      <c r="C4" s="81" t="s">
        <v>21</v>
      </c>
      <c r="D4" s="82"/>
      <c r="E4" s="82"/>
      <c r="F4" s="83"/>
      <c r="G4" s="84"/>
    </row>
    <row r="5" spans="2:29" ht="15" thickBot="1" x14ac:dyDescent="0.25"/>
    <row r="6" spans="2:29" ht="21" thickBot="1" x14ac:dyDescent="0.35">
      <c r="B6" s="2"/>
      <c r="C6" s="42" t="s">
        <v>0</v>
      </c>
      <c r="D6" s="87"/>
      <c r="E6" s="92"/>
      <c r="F6" s="92"/>
      <c r="G6" s="3"/>
      <c r="H6" s="87" t="s">
        <v>1</v>
      </c>
      <c r="I6" s="88"/>
      <c r="J6" s="89"/>
      <c r="K6" s="90"/>
      <c r="L6" s="90"/>
      <c r="M6" s="90"/>
      <c r="N6" s="90"/>
      <c r="O6" s="90"/>
      <c r="P6" s="91"/>
      <c r="Q6" s="48"/>
      <c r="R6" s="48"/>
      <c r="S6" s="48"/>
      <c r="T6" s="48"/>
      <c r="U6" s="48"/>
      <c r="V6" s="29"/>
      <c r="W6" s="19"/>
    </row>
    <row r="7" spans="2:29" ht="20.25" x14ac:dyDescent="0.3">
      <c r="B7" s="2"/>
      <c r="C7" s="31" t="s">
        <v>17</v>
      </c>
      <c r="D7" s="31"/>
      <c r="E7" s="31"/>
      <c r="F7" s="43">
        <f ca="1">TODAY()</f>
        <v>43437</v>
      </c>
      <c r="H7" s="30"/>
      <c r="I7" s="31" t="s">
        <v>22</v>
      </c>
      <c r="J7" s="32"/>
      <c r="K7" s="32"/>
      <c r="L7" s="32"/>
      <c r="M7" s="32"/>
      <c r="N7" s="29"/>
      <c r="O7" s="29"/>
      <c r="P7" s="33"/>
      <c r="Q7" s="33"/>
      <c r="R7" s="33"/>
      <c r="S7" s="33"/>
      <c r="T7" s="33"/>
      <c r="U7" s="33"/>
      <c r="V7" s="33"/>
      <c r="W7" s="19"/>
    </row>
    <row r="8" spans="2:29" ht="20.25" x14ac:dyDescent="0.3">
      <c r="B8" s="2"/>
      <c r="C8" s="31"/>
      <c r="D8" s="31"/>
      <c r="E8" s="31"/>
      <c r="F8" s="4"/>
      <c r="H8" s="30"/>
      <c r="I8" s="31"/>
      <c r="J8" s="32"/>
      <c r="K8" s="32"/>
      <c r="L8" s="32"/>
      <c r="M8" s="32"/>
      <c r="N8" s="29"/>
      <c r="O8" s="29"/>
      <c r="P8" s="33"/>
      <c r="Q8" s="33"/>
      <c r="R8" s="33"/>
      <c r="S8" s="33"/>
      <c r="T8" s="33"/>
      <c r="U8" s="33"/>
      <c r="V8" s="33"/>
      <c r="W8" s="19"/>
    </row>
    <row r="10" spans="2:29" ht="15.75" x14ac:dyDescent="0.25">
      <c r="B10" s="5"/>
      <c r="C10" s="6" t="s">
        <v>2</v>
      </c>
      <c r="D10" s="22"/>
      <c r="E10" s="22"/>
      <c r="F10" s="7"/>
      <c r="G10" s="1"/>
      <c r="H10" s="6" t="s">
        <v>3</v>
      </c>
      <c r="I10" s="70" t="s">
        <v>27</v>
      </c>
      <c r="J10" s="8"/>
      <c r="N10" s="23"/>
      <c r="O10" s="23"/>
      <c r="P10" s="19"/>
      <c r="Q10" s="19"/>
      <c r="R10" s="19"/>
      <c r="S10" s="19"/>
      <c r="T10" s="19"/>
      <c r="U10" s="19"/>
      <c r="V10" s="19"/>
      <c r="W10" s="19"/>
      <c r="Y10" s="100" t="s">
        <v>57</v>
      </c>
      <c r="Z10" s="100"/>
      <c r="AA10" s="100"/>
    </row>
    <row r="11" spans="2:29" ht="42.75" customHeight="1" x14ac:dyDescent="0.2">
      <c r="B11" s="78" t="s">
        <v>52</v>
      </c>
      <c r="C11" s="80" t="s">
        <v>19</v>
      </c>
      <c r="D11" s="78" t="s">
        <v>16</v>
      </c>
      <c r="E11" s="40" t="s">
        <v>18</v>
      </c>
      <c r="F11" s="40" t="s">
        <v>4</v>
      </c>
      <c r="G11" s="40" t="s">
        <v>5</v>
      </c>
      <c r="H11" s="40" t="s">
        <v>6</v>
      </c>
      <c r="I11" s="40" t="s">
        <v>7</v>
      </c>
      <c r="J11" s="73" t="s">
        <v>31</v>
      </c>
      <c r="K11" s="73" t="s">
        <v>46</v>
      </c>
      <c r="L11" s="73" t="s">
        <v>47</v>
      </c>
      <c r="M11" s="73" t="s">
        <v>48</v>
      </c>
      <c r="O11" s="41" t="s">
        <v>34</v>
      </c>
      <c r="P11" s="41" t="s">
        <v>35</v>
      </c>
      <c r="Q11" s="41" t="s">
        <v>37</v>
      </c>
      <c r="R11" s="41" t="s">
        <v>36</v>
      </c>
      <c r="S11" s="38"/>
      <c r="T11" s="76"/>
      <c r="U11" s="76"/>
      <c r="V11" s="85" t="s">
        <v>8</v>
      </c>
      <c r="Y11" s="100" t="s">
        <v>58</v>
      </c>
      <c r="Z11" s="100"/>
      <c r="AA11" s="100"/>
    </row>
    <row r="12" spans="2:29" ht="14.25" customHeight="1" x14ac:dyDescent="0.2">
      <c r="B12" s="79"/>
      <c r="C12" s="80"/>
      <c r="D12" s="79"/>
      <c r="E12" s="40"/>
      <c r="F12" s="40"/>
      <c r="G12" s="40"/>
      <c r="H12" s="40"/>
      <c r="I12" s="40"/>
      <c r="O12" s="41"/>
      <c r="P12" s="41"/>
      <c r="Q12" s="41"/>
      <c r="R12" s="41"/>
      <c r="S12" s="39" t="s">
        <v>53</v>
      </c>
      <c r="T12" s="77" t="s">
        <v>55</v>
      </c>
      <c r="U12" s="77" t="s">
        <v>54</v>
      </c>
      <c r="V12" s="86"/>
    </row>
    <row r="13" spans="2:29" ht="15" x14ac:dyDescent="0.25">
      <c r="B13" s="37" t="s">
        <v>43</v>
      </c>
      <c r="C13" s="49" t="s">
        <v>9</v>
      </c>
      <c r="D13" s="50" t="s">
        <v>30</v>
      </c>
      <c r="E13" s="51" t="s">
        <v>10</v>
      </c>
      <c r="F13" s="52" t="s">
        <v>38</v>
      </c>
      <c r="G13" s="53">
        <v>43487</v>
      </c>
      <c r="H13" s="53">
        <v>43492</v>
      </c>
      <c r="I13" s="50">
        <f>H13-G13</f>
        <v>5</v>
      </c>
      <c r="J13" s="54" t="s">
        <v>32</v>
      </c>
      <c r="K13" s="54" t="s">
        <v>32</v>
      </c>
      <c r="L13" s="54" t="s">
        <v>33</v>
      </c>
      <c r="M13" s="54" t="s">
        <v>33</v>
      </c>
      <c r="N13" t="str">
        <f t="shared" ref="N13:N43" si="0">C13&amp; " " &amp;D13</f>
        <v>Single HB</v>
      </c>
      <c r="O13" s="20">
        <f>VLOOKUP($N13,Sheet2!A:B,2,FALSE)</f>
        <v>420</v>
      </c>
      <c r="P13" s="20">
        <f>VLOOKUP($N13,Sheet2!A:C,3,FALSE)</f>
        <v>240</v>
      </c>
      <c r="Q13" s="20">
        <f>VLOOKUP($N13,Sheet2!A:D,4,FALSE)</f>
        <v>215</v>
      </c>
      <c r="R13" s="20">
        <f>VLOOKUP($N13,Sheet2!A:E,5,FALSE)</f>
        <v>254</v>
      </c>
      <c r="S13" s="36">
        <f>IF($I$10=$Y$16,$O13,IF($I$10=$Y$17,$P13,IF($I$10=$Y$18,$R13,IF($I$10=$Y$19,$Q13,0))))</f>
        <v>240</v>
      </c>
      <c r="T13" s="20">
        <f>IF(N13=$Z$15,30,IF(N13=$AA$15,30,IF(N13=$AB$15,60,60)))</f>
        <v>30</v>
      </c>
      <c r="U13" s="36"/>
      <c r="V13" s="36">
        <f>S13*I13+IF(K13="Yes",T13,0)+IF(L13="Yes",T13,0)+IF(M13="Yes",T13,0)</f>
        <v>1230</v>
      </c>
    </row>
    <row r="14" spans="2:29" x14ac:dyDescent="0.2">
      <c r="B14" s="93" t="s">
        <v>43</v>
      </c>
      <c r="C14" s="94" t="s">
        <v>51</v>
      </c>
      <c r="D14" s="95" t="s">
        <v>20</v>
      </c>
      <c r="E14" s="94" t="s">
        <v>56</v>
      </c>
      <c r="F14" s="96" t="s">
        <v>38</v>
      </c>
      <c r="G14" s="97">
        <v>43488</v>
      </c>
      <c r="H14" s="97">
        <v>43491</v>
      </c>
      <c r="I14" s="98">
        <f t="shared" ref="I14" si="1">H14-G14</f>
        <v>3</v>
      </c>
      <c r="J14" s="99" t="s">
        <v>33</v>
      </c>
      <c r="K14" s="99" t="s">
        <v>32</v>
      </c>
      <c r="L14" s="99" t="s">
        <v>32</v>
      </c>
      <c r="M14" s="99" t="s">
        <v>32</v>
      </c>
      <c r="N14" s="100" t="str">
        <f t="shared" ref="N14" si="2">C14&amp; " " &amp;D14</f>
        <v>Double in twin room BB</v>
      </c>
      <c r="O14" s="36">
        <f>VLOOKUP($N14,Sheet2!A:B,2,FALSE)</f>
        <v>440</v>
      </c>
      <c r="P14" s="36">
        <f>VLOOKUP($N14,Sheet2!A:C,3,FALSE)</f>
        <v>300</v>
      </c>
      <c r="Q14" s="36">
        <f>VLOOKUP($N14,Sheet2!A:D,4,FALSE)</f>
        <v>260</v>
      </c>
      <c r="R14" s="36">
        <f>VLOOKUP($N14,Sheet2!A:E,5,FALSE)</f>
        <v>310</v>
      </c>
      <c r="S14" s="36">
        <f>IF($I$10=$Y$16,$O14,IF($I$10=$Y$17,$P14,IF($I$10=$Y$18,$R14,IF($I$10=$Y$19,$Q14,0))))</f>
        <v>300</v>
      </c>
      <c r="T14" s="36">
        <f>IF(N14=$Z$15,30,IF(N14=$AA$15,30,IF(N14=$AB$15,60,60)))</f>
        <v>60</v>
      </c>
      <c r="U14" s="36">
        <f>S14*I14</f>
        <v>900</v>
      </c>
      <c r="V14" s="36">
        <f>S14*I14+IF(K14="Yes",T14,0)+IF(L14="Yes",T14,0)+IF(M14="Yes",T14,0)</f>
        <v>1080</v>
      </c>
    </row>
    <row r="15" spans="2:29" ht="51.75" x14ac:dyDescent="0.2">
      <c r="B15" s="9">
        <v>1</v>
      </c>
      <c r="C15" s="55" t="s">
        <v>51</v>
      </c>
      <c r="D15" s="56" t="s">
        <v>20</v>
      </c>
      <c r="E15" s="24"/>
      <c r="F15" s="14"/>
      <c r="G15" s="15"/>
      <c r="H15" s="15"/>
      <c r="I15" s="10">
        <f t="shared" ref="I15:I43" si="3">H15-G15</f>
        <v>0</v>
      </c>
      <c r="J15" s="74" t="s">
        <v>33</v>
      </c>
      <c r="K15" s="74"/>
      <c r="L15" s="74"/>
      <c r="M15" s="74"/>
      <c r="N15" t="str">
        <f t="shared" si="0"/>
        <v>Double in twin room BB</v>
      </c>
      <c r="O15" s="20">
        <f>VLOOKUP($N15,Sheet2!A:B,2,FALSE)</f>
        <v>440</v>
      </c>
      <c r="P15" s="20">
        <f>VLOOKUP($N15,Sheet2!A:C,3,FALSE)</f>
        <v>300</v>
      </c>
      <c r="Q15" s="20">
        <f>VLOOKUP($N15,Sheet2!A:D,4,FALSE)</f>
        <v>260</v>
      </c>
      <c r="R15" s="20">
        <f>VLOOKUP($N15,Sheet2!A:E,5,FALSE)</f>
        <v>310</v>
      </c>
      <c r="S15" s="20">
        <f>IF($I$10=$Y$16,$O15,IF($I$10=$Y$17,$P15,IF($I$10=$Y$18,$R15,IF($I$10=$Y$19,$Q15,0))))</f>
        <v>300</v>
      </c>
      <c r="T15" s="20">
        <f t="shared" ref="T15:T43" si="4">IF(N15=$Z$15,30,IF(N15=$AA$15,30,IF(N15=$AB$15,60,60)))</f>
        <v>60</v>
      </c>
      <c r="U15" s="20">
        <f t="shared" ref="U15:U43" si="5">S15*I15</f>
        <v>0</v>
      </c>
      <c r="V15" s="20">
        <f t="shared" ref="V15:V43" si="6">S15*I15+IF(K15="Yes",T15,0)+IF(L15="Yes",T15,0)+IF(M15="Yes",T15,0)</f>
        <v>0</v>
      </c>
      <c r="Y15" s="44" t="s">
        <v>23</v>
      </c>
      <c r="Z15" s="45" t="s">
        <v>24</v>
      </c>
      <c r="AA15" s="45" t="s">
        <v>25</v>
      </c>
      <c r="AB15" s="45" t="s">
        <v>49</v>
      </c>
      <c r="AC15" s="45" t="s">
        <v>50</v>
      </c>
    </row>
    <row r="16" spans="2:29" ht="39.950000000000003" customHeight="1" x14ac:dyDescent="0.25">
      <c r="B16" s="9">
        <v>2</v>
      </c>
      <c r="C16" s="55" t="s">
        <v>51</v>
      </c>
      <c r="D16" s="56" t="s">
        <v>20</v>
      </c>
      <c r="E16" s="24"/>
      <c r="F16" s="14"/>
      <c r="G16" s="15"/>
      <c r="H16" s="15"/>
      <c r="I16" s="10">
        <f t="shared" si="3"/>
        <v>0</v>
      </c>
      <c r="J16" s="74" t="s">
        <v>33</v>
      </c>
      <c r="K16" s="74"/>
      <c r="L16" s="74"/>
      <c r="M16" s="74"/>
      <c r="N16" t="str">
        <f t="shared" si="0"/>
        <v>Double in twin room BB</v>
      </c>
      <c r="O16" s="20">
        <f>VLOOKUP($N16,Sheet2!A:B,2,FALSE)</f>
        <v>440</v>
      </c>
      <c r="P16" s="20">
        <f>VLOOKUP($N16,Sheet2!A:C,3,FALSE)</f>
        <v>300</v>
      </c>
      <c r="Q16" s="20">
        <f>VLOOKUP($N16,Sheet2!A:D,4,FALSE)</f>
        <v>260</v>
      </c>
      <c r="R16" s="20">
        <f>VLOOKUP($N16,Sheet2!A:E,5,FALSE)</f>
        <v>310</v>
      </c>
      <c r="S16" s="20">
        <f>IF($I$10=$Y$16,$O16,IF($I$10=$Y$17,$P16,IF($I$10=$Y$18,$R16,IF($I$10=$Y$19,$Q16,0))))</f>
        <v>300</v>
      </c>
      <c r="T16" s="20">
        <f t="shared" si="4"/>
        <v>60</v>
      </c>
      <c r="U16" s="20">
        <f t="shared" si="5"/>
        <v>0</v>
      </c>
      <c r="V16" s="20">
        <f t="shared" si="6"/>
        <v>0</v>
      </c>
      <c r="Y16" s="46" t="s">
        <v>26</v>
      </c>
      <c r="Z16" s="47">
        <v>350</v>
      </c>
      <c r="AA16" s="47">
        <v>420</v>
      </c>
      <c r="AB16" s="47">
        <v>220</v>
      </c>
      <c r="AC16" s="47">
        <v>290</v>
      </c>
    </row>
    <row r="17" spans="2:35" ht="39.950000000000003" customHeight="1" x14ac:dyDescent="0.25">
      <c r="B17" s="9">
        <v>3</v>
      </c>
      <c r="C17" s="55" t="s">
        <v>51</v>
      </c>
      <c r="D17" s="56" t="s">
        <v>20</v>
      </c>
      <c r="E17" s="24"/>
      <c r="F17" s="14"/>
      <c r="G17" s="15"/>
      <c r="H17" s="15"/>
      <c r="I17" s="10">
        <f t="shared" si="3"/>
        <v>0</v>
      </c>
      <c r="J17" s="74" t="s">
        <v>33</v>
      </c>
      <c r="K17" s="74"/>
      <c r="L17" s="74"/>
      <c r="M17" s="74"/>
      <c r="N17" t="str">
        <f t="shared" si="0"/>
        <v>Double in twin room BB</v>
      </c>
      <c r="O17" s="20">
        <f>VLOOKUP($N17,Sheet2!A:B,2,FALSE)</f>
        <v>440</v>
      </c>
      <c r="P17" s="20">
        <f>VLOOKUP($N17,Sheet2!A:C,3,FALSE)</f>
        <v>300</v>
      </c>
      <c r="Q17" s="20">
        <f>VLOOKUP($N17,Sheet2!A:D,4,FALSE)</f>
        <v>260</v>
      </c>
      <c r="R17" s="20">
        <f>VLOOKUP($N17,Sheet2!A:E,5,FALSE)</f>
        <v>310</v>
      </c>
      <c r="S17" s="20">
        <f>IF($I$10=$Y$16,$O17,IF($I$10=$Y$17,$P17,IF($I$10=$Y$18,$R17,IF($I$10=$Y$19,$Q17,0))))</f>
        <v>300</v>
      </c>
      <c r="T17" s="20">
        <f t="shared" si="4"/>
        <v>60</v>
      </c>
      <c r="U17" s="20">
        <f t="shared" si="5"/>
        <v>0</v>
      </c>
      <c r="V17" s="20">
        <f t="shared" si="6"/>
        <v>0</v>
      </c>
      <c r="Y17" s="46" t="s">
        <v>27</v>
      </c>
      <c r="Z17" s="47">
        <v>195</v>
      </c>
      <c r="AA17" s="47">
        <v>240</v>
      </c>
      <c r="AB17" s="47">
        <v>150</v>
      </c>
      <c r="AC17" s="47">
        <v>195</v>
      </c>
    </row>
    <row r="18" spans="2:35" ht="39.950000000000003" customHeight="1" x14ac:dyDescent="0.25">
      <c r="B18" s="9">
        <v>4</v>
      </c>
      <c r="C18" s="55" t="s">
        <v>51</v>
      </c>
      <c r="D18" s="56" t="s">
        <v>20</v>
      </c>
      <c r="E18" s="24"/>
      <c r="F18" s="14"/>
      <c r="G18" s="15"/>
      <c r="H18" s="15"/>
      <c r="I18" s="10">
        <f t="shared" si="3"/>
        <v>0</v>
      </c>
      <c r="J18" s="74" t="s">
        <v>33</v>
      </c>
      <c r="K18" s="74"/>
      <c r="L18" s="74"/>
      <c r="M18" s="74"/>
      <c r="N18" t="str">
        <f t="shared" si="0"/>
        <v>Double in twin room BB</v>
      </c>
      <c r="O18" s="20">
        <f>VLOOKUP($N18,Sheet2!A:B,2,FALSE)</f>
        <v>440</v>
      </c>
      <c r="P18" s="20">
        <f>VLOOKUP($N18,Sheet2!A:C,3,FALSE)</f>
        <v>300</v>
      </c>
      <c r="Q18" s="20">
        <f>VLOOKUP($N18,Sheet2!A:D,4,FALSE)</f>
        <v>260</v>
      </c>
      <c r="R18" s="20">
        <f>VLOOKUP($N18,Sheet2!A:E,5,FALSE)</f>
        <v>310</v>
      </c>
      <c r="S18" s="20">
        <f>IF($I$10=$Y$16,$O18,IF($I$10=$Y$17,$P18,IF($I$10=$Y$18,$R18,IF($I$10=$Y$19,$Q18,0))))</f>
        <v>300</v>
      </c>
      <c r="T18" s="20">
        <f t="shared" si="4"/>
        <v>60</v>
      </c>
      <c r="U18" s="20">
        <f t="shared" si="5"/>
        <v>0</v>
      </c>
      <c r="V18" s="20">
        <f t="shared" si="6"/>
        <v>0</v>
      </c>
      <c r="Y18" s="46" t="s">
        <v>28</v>
      </c>
      <c r="Z18" s="47">
        <v>205</v>
      </c>
      <c r="AA18" s="47">
        <v>254</v>
      </c>
      <c r="AB18" s="47">
        <v>155</v>
      </c>
      <c r="AC18" s="47">
        <v>205</v>
      </c>
    </row>
    <row r="19" spans="2:35" ht="39.950000000000003" customHeight="1" x14ac:dyDescent="0.25">
      <c r="B19" s="9">
        <v>5</v>
      </c>
      <c r="C19" s="55" t="s">
        <v>51</v>
      </c>
      <c r="D19" s="56" t="s">
        <v>20</v>
      </c>
      <c r="E19" s="24"/>
      <c r="F19" s="14"/>
      <c r="G19" s="15"/>
      <c r="H19" s="15"/>
      <c r="I19" s="10">
        <f t="shared" si="3"/>
        <v>0</v>
      </c>
      <c r="J19" s="74" t="s">
        <v>33</v>
      </c>
      <c r="K19" s="74"/>
      <c r="L19" s="74"/>
      <c r="M19" s="74"/>
      <c r="N19" t="str">
        <f t="shared" si="0"/>
        <v>Double in twin room BB</v>
      </c>
      <c r="O19" s="20">
        <f>VLOOKUP($N19,Sheet2!A:B,2,FALSE)</f>
        <v>440</v>
      </c>
      <c r="P19" s="20">
        <f>VLOOKUP($N19,Sheet2!A:C,3,FALSE)</f>
        <v>300</v>
      </c>
      <c r="Q19" s="20">
        <f>VLOOKUP($N19,Sheet2!A:D,4,FALSE)</f>
        <v>260</v>
      </c>
      <c r="R19" s="20">
        <f>VLOOKUP($N19,Sheet2!A:E,5,FALSE)</f>
        <v>310</v>
      </c>
      <c r="S19" s="20">
        <f>IF($I$10=$Y$16,$O19,IF($I$10=$Y$17,$P19,IF($I$10=$Y$18,$R19,IF($I$10=$Y$19,$Q19,0))))</f>
        <v>300</v>
      </c>
      <c r="T19" s="20">
        <f t="shared" si="4"/>
        <v>60</v>
      </c>
      <c r="U19" s="20">
        <f t="shared" si="5"/>
        <v>0</v>
      </c>
      <c r="V19" s="20">
        <f t="shared" si="6"/>
        <v>0</v>
      </c>
      <c r="Y19" s="46" t="s">
        <v>29</v>
      </c>
      <c r="Z19" s="47">
        <v>180</v>
      </c>
      <c r="AA19" s="47">
        <v>215</v>
      </c>
      <c r="AB19" s="47">
        <v>130</v>
      </c>
      <c r="AC19" s="47">
        <v>165</v>
      </c>
      <c r="AI19" s="75">
        <v>43486</v>
      </c>
    </row>
    <row r="20" spans="2:35" ht="39.950000000000003" customHeight="1" x14ac:dyDescent="0.2">
      <c r="B20" s="9">
        <v>6</v>
      </c>
      <c r="C20" s="55" t="s">
        <v>51</v>
      </c>
      <c r="D20" s="56" t="s">
        <v>20</v>
      </c>
      <c r="E20" s="24"/>
      <c r="F20" s="14"/>
      <c r="G20" s="15"/>
      <c r="H20" s="15"/>
      <c r="I20" s="10">
        <f t="shared" si="3"/>
        <v>0</v>
      </c>
      <c r="J20" s="74" t="s">
        <v>33</v>
      </c>
      <c r="K20" s="74"/>
      <c r="L20" s="74"/>
      <c r="M20" s="74"/>
      <c r="N20" t="str">
        <f t="shared" si="0"/>
        <v>Double in twin room BB</v>
      </c>
      <c r="O20" s="20">
        <f>VLOOKUP($N20,Sheet2!A:B,2,FALSE)</f>
        <v>440</v>
      </c>
      <c r="P20" s="20">
        <f>VLOOKUP($N20,Sheet2!A:C,3,FALSE)</f>
        <v>300</v>
      </c>
      <c r="Q20" s="20">
        <f>VLOOKUP($N20,Sheet2!A:D,4,FALSE)</f>
        <v>260</v>
      </c>
      <c r="R20" s="20">
        <f>VLOOKUP($N20,Sheet2!A:E,5,FALSE)</f>
        <v>310</v>
      </c>
      <c r="S20" s="20">
        <f>IF($I$10=$Y$16,$O20,IF($I$10=$Y$17,$P20,IF($I$10=$Y$18,$R20,IF($I$10=$Y$19,$Q20,0))))</f>
        <v>300</v>
      </c>
      <c r="T20" s="20">
        <f t="shared" si="4"/>
        <v>60</v>
      </c>
      <c r="U20" s="20">
        <f t="shared" si="5"/>
        <v>0</v>
      </c>
      <c r="V20" s="20">
        <f t="shared" si="6"/>
        <v>0</v>
      </c>
      <c r="AI20" s="75">
        <v>43487</v>
      </c>
    </row>
    <row r="21" spans="2:35" ht="39.950000000000003" customHeight="1" x14ac:dyDescent="0.2">
      <c r="B21" s="9">
        <v>7</v>
      </c>
      <c r="C21" s="55" t="s">
        <v>51</v>
      </c>
      <c r="D21" s="56" t="s">
        <v>20</v>
      </c>
      <c r="E21" s="24"/>
      <c r="F21" s="14"/>
      <c r="G21" s="15"/>
      <c r="H21" s="15"/>
      <c r="I21" s="10">
        <f t="shared" si="3"/>
        <v>0</v>
      </c>
      <c r="J21" s="74" t="s">
        <v>33</v>
      </c>
      <c r="K21" s="74"/>
      <c r="L21" s="74"/>
      <c r="M21" s="74"/>
      <c r="N21" t="str">
        <f t="shared" si="0"/>
        <v>Double in twin room BB</v>
      </c>
      <c r="O21" s="20">
        <f>VLOOKUP($N21,Sheet2!A:B,2,FALSE)</f>
        <v>440</v>
      </c>
      <c r="P21" s="20">
        <f>VLOOKUP($N21,Sheet2!A:C,3,FALSE)</f>
        <v>300</v>
      </c>
      <c r="Q21" s="20">
        <f>VLOOKUP($N21,Sheet2!A:D,4,FALSE)</f>
        <v>260</v>
      </c>
      <c r="R21" s="20">
        <f>VLOOKUP($N21,Sheet2!A:E,5,FALSE)</f>
        <v>310</v>
      </c>
      <c r="S21" s="20">
        <f>IF($I$10=$Y$16,$O21,IF($I$10=$Y$17,$P21,IF($I$10=$Y$18,$R21,IF($I$10=$Y$19,$Q21,0))))</f>
        <v>300</v>
      </c>
      <c r="T21" s="20">
        <f t="shared" si="4"/>
        <v>60</v>
      </c>
      <c r="U21" s="20">
        <f t="shared" si="5"/>
        <v>0</v>
      </c>
      <c r="V21" s="20">
        <f t="shared" si="6"/>
        <v>0</v>
      </c>
      <c r="AE21" t="s">
        <v>9</v>
      </c>
      <c r="AF21" t="s">
        <v>20</v>
      </c>
      <c r="AG21" t="s">
        <v>32</v>
      </c>
      <c r="AH21" t="s">
        <v>38</v>
      </c>
      <c r="AI21" s="75">
        <v>43488</v>
      </c>
    </row>
    <row r="22" spans="2:35" ht="39.950000000000003" customHeight="1" x14ac:dyDescent="0.2">
      <c r="B22" s="9">
        <v>8</v>
      </c>
      <c r="C22" s="55" t="s">
        <v>51</v>
      </c>
      <c r="D22" s="56" t="s">
        <v>20</v>
      </c>
      <c r="E22" s="24"/>
      <c r="F22" s="14"/>
      <c r="G22" s="15"/>
      <c r="H22" s="15"/>
      <c r="I22" s="10">
        <f t="shared" si="3"/>
        <v>0</v>
      </c>
      <c r="J22" s="74" t="s">
        <v>33</v>
      </c>
      <c r="K22" s="74"/>
      <c r="L22" s="74"/>
      <c r="M22" s="74"/>
      <c r="N22" t="str">
        <f t="shared" si="0"/>
        <v>Double in twin room BB</v>
      </c>
      <c r="O22" s="20">
        <f>VLOOKUP($N22,Sheet2!A:B,2,FALSE)</f>
        <v>440</v>
      </c>
      <c r="P22" s="20">
        <f>VLOOKUP($N22,Sheet2!A:C,3,FALSE)</f>
        <v>300</v>
      </c>
      <c r="Q22" s="20">
        <f>VLOOKUP($N22,Sheet2!A:D,4,FALSE)</f>
        <v>260</v>
      </c>
      <c r="R22" s="20">
        <f>VLOOKUP($N22,Sheet2!A:E,5,FALSE)</f>
        <v>310</v>
      </c>
      <c r="S22" s="20">
        <f>IF($I$10=$Y$16,$O22,IF($I$10=$Y$17,$P22,IF($I$10=$Y$18,$R22,IF($I$10=$Y$19,$Q22,0))))</f>
        <v>300</v>
      </c>
      <c r="T22" s="20">
        <f t="shared" si="4"/>
        <v>60</v>
      </c>
      <c r="U22" s="20">
        <f t="shared" si="5"/>
        <v>0</v>
      </c>
      <c r="V22" s="20">
        <f t="shared" si="6"/>
        <v>0</v>
      </c>
      <c r="AE22" t="s">
        <v>51</v>
      </c>
      <c r="AF22" t="s">
        <v>30</v>
      </c>
      <c r="AG22" t="s">
        <v>33</v>
      </c>
      <c r="AH22" t="s">
        <v>39</v>
      </c>
      <c r="AI22" s="75">
        <v>43489</v>
      </c>
    </row>
    <row r="23" spans="2:35" ht="39.950000000000003" customHeight="1" x14ac:dyDescent="0.2">
      <c r="B23" s="9">
        <v>9</v>
      </c>
      <c r="C23" s="55" t="s">
        <v>51</v>
      </c>
      <c r="D23" s="56" t="s">
        <v>20</v>
      </c>
      <c r="E23" s="24"/>
      <c r="F23" s="14"/>
      <c r="G23" s="15"/>
      <c r="H23" s="15"/>
      <c r="I23" s="10">
        <f t="shared" si="3"/>
        <v>0</v>
      </c>
      <c r="J23" s="74" t="s">
        <v>33</v>
      </c>
      <c r="K23" s="74"/>
      <c r="L23" s="74"/>
      <c r="M23" s="74"/>
      <c r="N23" t="str">
        <f t="shared" si="0"/>
        <v>Double in twin room BB</v>
      </c>
      <c r="O23" s="20">
        <f>VLOOKUP($N23,Sheet2!A:B,2,FALSE)</f>
        <v>440</v>
      </c>
      <c r="P23" s="20">
        <f>VLOOKUP($N23,Sheet2!A:C,3,FALSE)</f>
        <v>300</v>
      </c>
      <c r="Q23" s="20">
        <f>VLOOKUP($N23,Sheet2!A:D,4,FALSE)</f>
        <v>260</v>
      </c>
      <c r="R23" s="20">
        <f>VLOOKUP($N23,Sheet2!A:E,5,FALSE)</f>
        <v>310</v>
      </c>
      <c r="S23" s="20">
        <f>IF($I$10=$Y$16,$O23,IF($I$10=$Y$17,$P23,IF($I$10=$Y$18,$R23,IF($I$10=$Y$19,$Q23,0))))</f>
        <v>300</v>
      </c>
      <c r="T23" s="20">
        <f t="shared" si="4"/>
        <v>60</v>
      </c>
      <c r="U23" s="20">
        <f t="shared" si="5"/>
        <v>0</v>
      </c>
      <c r="V23" s="20">
        <f t="shared" si="6"/>
        <v>0</v>
      </c>
      <c r="AH23" t="s">
        <v>40</v>
      </c>
      <c r="AI23" s="75">
        <v>43490</v>
      </c>
    </row>
    <row r="24" spans="2:35" ht="39.950000000000003" customHeight="1" x14ac:dyDescent="0.2">
      <c r="B24" s="9">
        <v>10</v>
      </c>
      <c r="C24" s="55" t="s">
        <v>51</v>
      </c>
      <c r="D24" s="56" t="s">
        <v>20</v>
      </c>
      <c r="E24" s="24"/>
      <c r="F24" s="14"/>
      <c r="G24" s="15"/>
      <c r="H24" s="15"/>
      <c r="I24" s="10">
        <f t="shared" si="3"/>
        <v>0</v>
      </c>
      <c r="J24" s="74" t="s">
        <v>33</v>
      </c>
      <c r="K24" s="74"/>
      <c r="L24" s="74"/>
      <c r="M24" s="74"/>
      <c r="N24" t="str">
        <f t="shared" si="0"/>
        <v>Double in twin room BB</v>
      </c>
      <c r="O24" s="20">
        <f>VLOOKUP($N24,Sheet2!A:B,2,FALSE)</f>
        <v>440</v>
      </c>
      <c r="P24" s="20">
        <f>VLOOKUP($N24,Sheet2!A:C,3,FALSE)</f>
        <v>300</v>
      </c>
      <c r="Q24" s="20">
        <f>VLOOKUP($N24,Sheet2!A:D,4,FALSE)</f>
        <v>260</v>
      </c>
      <c r="R24" s="20">
        <f>VLOOKUP($N24,Sheet2!A:E,5,FALSE)</f>
        <v>310</v>
      </c>
      <c r="S24" s="20">
        <f>IF($I$10=$Y$16,$O24,IF($I$10=$Y$17,$P24,IF($I$10=$Y$18,$R24,IF($I$10=$Y$19,$Q24,0))))</f>
        <v>300</v>
      </c>
      <c r="T24" s="20">
        <f t="shared" si="4"/>
        <v>60</v>
      </c>
      <c r="U24" s="20">
        <f t="shared" si="5"/>
        <v>0</v>
      </c>
      <c r="V24" s="20">
        <f t="shared" si="6"/>
        <v>0</v>
      </c>
      <c r="AH24" t="s">
        <v>41</v>
      </c>
      <c r="AI24" s="75">
        <v>43491</v>
      </c>
    </row>
    <row r="25" spans="2:35" ht="39.950000000000003" customHeight="1" x14ac:dyDescent="0.2">
      <c r="B25" s="9">
        <v>11</v>
      </c>
      <c r="C25" s="55" t="s">
        <v>51</v>
      </c>
      <c r="D25" s="56" t="s">
        <v>20</v>
      </c>
      <c r="E25" s="24"/>
      <c r="F25" s="14"/>
      <c r="G25" s="15"/>
      <c r="H25" s="15"/>
      <c r="I25" s="10">
        <f t="shared" si="3"/>
        <v>0</v>
      </c>
      <c r="J25" s="74" t="s">
        <v>33</v>
      </c>
      <c r="K25" s="74"/>
      <c r="L25" s="74"/>
      <c r="M25" s="74"/>
      <c r="N25" t="str">
        <f t="shared" si="0"/>
        <v>Double in twin room BB</v>
      </c>
      <c r="O25" s="20">
        <f>VLOOKUP($N25,Sheet2!A:B,2,FALSE)</f>
        <v>440</v>
      </c>
      <c r="P25" s="20">
        <f>VLOOKUP($N25,Sheet2!A:C,3,FALSE)</f>
        <v>300</v>
      </c>
      <c r="Q25" s="20">
        <f>VLOOKUP($N25,Sheet2!A:D,4,FALSE)</f>
        <v>260</v>
      </c>
      <c r="R25" s="20">
        <f>VLOOKUP($N25,Sheet2!A:E,5,FALSE)</f>
        <v>310</v>
      </c>
      <c r="S25" s="20">
        <f>IF($I$10=$Y$16,$O25,IF($I$10=$Y$17,$P25,IF($I$10=$Y$18,$R25,IF($I$10=$Y$19,$Q25,0))))</f>
        <v>300</v>
      </c>
      <c r="T25" s="20">
        <f t="shared" si="4"/>
        <v>60</v>
      </c>
      <c r="U25" s="20">
        <f t="shared" si="5"/>
        <v>0</v>
      </c>
      <c r="V25" s="20">
        <f t="shared" si="6"/>
        <v>0</v>
      </c>
      <c r="AH25" t="s">
        <v>42</v>
      </c>
      <c r="AI25" s="75">
        <v>43492</v>
      </c>
    </row>
    <row r="26" spans="2:35" ht="39.950000000000003" customHeight="1" x14ac:dyDescent="0.2">
      <c r="B26" s="9">
        <v>12</v>
      </c>
      <c r="C26" s="55" t="s">
        <v>51</v>
      </c>
      <c r="D26" s="56" t="s">
        <v>20</v>
      </c>
      <c r="E26" s="24"/>
      <c r="F26" s="14"/>
      <c r="G26" s="15"/>
      <c r="H26" s="15"/>
      <c r="I26" s="10">
        <f t="shared" si="3"/>
        <v>0</v>
      </c>
      <c r="J26" s="74" t="s">
        <v>33</v>
      </c>
      <c r="K26" s="74"/>
      <c r="L26" s="74"/>
      <c r="M26" s="74"/>
      <c r="N26" t="str">
        <f t="shared" si="0"/>
        <v>Double in twin room BB</v>
      </c>
      <c r="O26" s="20">
        <f>VLOOKUP($N26,Sheet2!A:B,2,FALSE)</f>
        <v>440</v>
      </c>
      <c r="P26" s="20">
        <f>VLOOKUP($N26,Sheet2!A:C,3,FALSE)</f>
        <v>300</v>
      </c>
      <c r="Q26" s="20">
        <f>VLOOKUP($N26,Sheet2!A:D,4,FALSE)</f>
        <v>260</v>
      </c>
      <c r="R26" s="20">
        <f>VLOOKUP($N26,Sheet2!A:E,5,FALSE)</f>
        <v>310</v>
      </c>
      <c r="S26" s="20">
        <f>IF($I$10=$Y$16,$O26,IF($I$10=$Y$17,$P26,IF($I$10=$Y$18,$R26,IF($I$10=$Y$19,$Q26,0))))</f>
        <v>300</v>
      </c>
      <c r="T26" s="20">
        <f t="shared" si="4"/>
        <v>60</v>
      </c>
      <c r="U26" s="20">
        <f t="shared" si="5"/>
        <v>0</v>
      </c>
      <c r="V26" s="20">
        <f t="shared" si="6"/>
        <v>0</v>
      </c>
      <c r="AI26" s="75">
        <v>43493</v>
      </c>
    </row>
    <row r="27" spans="2:35" ht="39.950000000000003" customHeight="1" x14ac:dyDescent="0.2">
      <c r="B27" s="9">
        <v>13</v>
      </c>
      <c r="C27" s="55" t="s">
        <v>51</v>
      </c>
      <c r="D27" s="56" t="s">
        <v>20</v>
      </c>
      <c r="E27" s="24"/>
      <c r="F27" s="14"/>
      <c r="G27" s="15"/>
      <c r="H27" s="15"/>
      <c r="I27" s="10">
        <f t="shared" si="3"/>
        <v>0</v>
      </c>
      <c r="J27" s="74" t="s">
        <v>33</v>
      </c>
      <c r="K27" s="74"/>
      <c r="L27" s="74"/>
      <c r="M27" s="74"/>
      <c r="N27" t="str">
        <f t="shared" si="0"/>
        <v>Double in twin room BB</v>
      </c>
      <c r="O27" s="20">
        <f>VLOOKUP($N27,Sheet2!A:B,2,FALSE)</f>
        <v>440</v>
      </c>
      <c r="P27" s="20">
        <f>VLOOKUP($N27,Sheet2!A:C,3,FALSE)</f>
        <v>300</v>
      </c>
      <c r="Q27" s="20">
        <f>VLOOKUP($N27,Sheet2!A:D,4,FALSE)</f>
        <v>260</v>
      </c>
      <c r="R27" s="20">
        <f>VLOOKUP($N27,Sheet2!A:E,5,FALSE)</f>
        <v>310</v>
      </c>
      <c r="S27" s="20">
        <f>IF($I$10=$Y$16,$O27,IF($I$10=$Y$17,$P27,IF($I$10=$Y$18,$R27,IF($I$10=$Y$19,$Q27,0))))</f>
        <v>300</v>
      </c>
      <c r="T27" s="20">
        <f t="shared" si="4"/>
        <v>60</v>
      </c>
      <c r="U27" s="20">
        <f t="shared" si="5"/>
        <v>0</v>
      </c>
      <c r="V27" s="20">
        <f t="shared" si="6"/>
        <v>0</v>
      </c>
    </row>
    <row r="28" spans="2:35" ht="39.950000000000003" customHeight="1" x14ac:dyDescent="0.2">
      <c r="B28" s="9">
        <v>14</v>
      </c>
      <c r="C28" s="55" t="s">
        <v>51</v>
      </c>
      <c r="D28" s="56" t="s">
        <v>20</v>
      </c>
      <c r="E28" s="24"/>
      <c r="F28" s="14"/>
      <c r="G28" s="15"/>
      <c r="H28" s="15"/>
      <c r="I28" s="10">
        <f t="shared" si="3"/>
        <v>0</v>
      </c>
      <c r="J28" s="74" t="s">
        <v>33</v>
      </c>
      <c r="K28" s="74"/>
      <c r="L28" s="74"/>
      <c r="M28" s="74"/>
      <c r="N28" t="str">
        <f t="shared" si="0"/>
        <v>Double in twin room BB</v>
      </c>
      <c r="O28" s="20">
        <f>VLOOKUP($N28,Sheet2!A:B,2,FALSE)</f>
        <v>440</v>
      </c>
      <c r="P28" s="20">
        <f>VLOOKUP($N28,Sheet2!A:C,3,FALSE)</f>
        <v>300</v>
      </c>
      <c r="Q28" s="20">
        <f>VLOOKUP($N28,Sheet2!A:D,4,FALSE)</f>
        <v>260</v>
      </c>
      <c r="R28" s="20">
        <f>VLOOKUP($N28,Sheet2!A:E,5,FALSE)</f>
        <v>310</v>
      </c>
      <c r="S28" s="20">
        <f>IF($I$10=$Y$16,$O28,IF($I$10=$Y$17,$P28,IF($I$10=$Y$18,$R28,IF($I$10=$Y$19,$Q28,0))))</f>
        <v>300</v>
      </c>
      <c r="T28" s="20">
        <f t="shared" si="4"/>
        <v>60</v>
      </c>
      <c r="U28" s="20">
        <f t="shared" si="5"/>
        <v>0</v>
      </c>
      <c r="V28" s="20">
        <f t="shared" si="6"/>
        <v>0</v>
      </c>
    </row>
    <row r="29" spans="2:35" ht="39.950000000000003" customHeight="1" x14ac:dyDescent="0.2">
      <c r="B29" s="9">
        <v>15</v>
      </c>
      <c r="C29" s="55" t="s">
        <v>51</v>
      </c>
      <c r="D29" s="56" t="s">
        <v>20</v>
      </c>
      <c r="E29" s="24"/>
      <c r="F29" s="14"/>
      <c r="G29" s="15"/>
      <c r="H29" s="15"/>
      <c r="I29" s="10">
        <f t="shared" si="3"/>
        <v>0</v>
      </c>
      <c r="J29" s="74" t="s">
        <v>33</v>
      </c>
      <c r="K29" s="74"/>
      <c r="L29" s="74"/>
      <c r="M29" s="74"/>
      <c r="N29" t="str">
        <f t="shared" si="0"/>
        <v>Double in twin room BB</v>
      </c>
      <c r="O29" s="20">
        <f>VLOOKUP($N29,Sheet2!A:B,2,FALSE)</f>
        <v>440</v>
      </c>
      <c r="P29" s="20">
        <f>VLOOKUP($N29,Sheet2!A:C,3,FALSE)</f>
        <v>300</v>
      </c>
      <c r="Q29" s="20">
        <f>VLOOKUP($N29,Sheet2!A:D,4,FALSE)</f>
        <v>260</v>
      </c>
      <c r="R29" s="20">
        <f>VLOOKUP($N29,Sheet2!A:E,5,FALSE)</f>
        <v>310</v>
      </c>
      <c r="S29" s="20">
        <f>IF($I$10=$Y$16,$O29,IF($I$10=$Y$17,$P29,IF($I$10=$Y$18,$R29,IF($I$10=$Y$19,$Q29,0))))</f>
        <v>300</v>
      </c>
      <c r="T29" s="20">
        <f t="shared" si="4"/>
        <v>60</v>
      </c>
      <c r="U29" s="20">
        <f t="shared" si="5"/>
        <v>0</v>
      </c>
      <c r="V29" s="20">
        <f t="shared" si="6"/>
        <v>0</v>
      </c>
    </row>
    <row r="30" spans="2:35" ht="39.950000000000003" customHeight="1" x14ac:dyDescent="0.2">
      <c r="B30" s="9">
        <v>16</v>
      </c>
      <c r="C30" s="55" t="s">
        <v>51</v>
      </c>
      <c r="D30" s="56" t="s">
        <v>20</v>
      </c>
      <c r="E30" s="24"/>
      <c r="F30" s="14"/>
      <c r="G30" s="15"/>
      <c r="H30" s="15"/>
      <c r="I30" s="10">
        <f t="shared" si="3"/>
        <v>0</v>
      </c>
      <c r="J30" s="74" t="s">
        <v>33</v>
      </c>
      <c r="K30" s="74"/>
      <c r="L30" s="74"/>
      <c r="M30" s="74"/>
      <c r="N30" t="str">
        <f t="shared" si="0"/>
        <v>Double in twin room BB</v>
      </c>
      <c r="O30" s="20">
        <f>VLOOKUP($N30,Sheet2!A:B,2,FALSE)</f>
        <v>440</v>
      </c>
      <c r="P30" s="20">
        <f>VLOOKUP($N30,Sheet2!A:C,3,FALSE)</f>
        <v>300</v>
      </c>
      <c r="Q30" s="20">
        <f>VLOOKUP($N30,Sheet2!A:D,4,FALSE)</f>
        <v>260</v>
      </c>
      <c r="R30" s="20">
        <f>VLOOKUP($N30,Sheet2!A:E,5,FALSE)</f>
        <v>310</v>
      </c>
      <c r="S30" s="20">
        <f>IF($I$10=$Y$16,$O30,IF($I$10=$Y$17,$P30,IF($I$10=$Y$18,$R30,IF($I$10=$Y$19,$Q30,0))))</f>
        <v>300</v>
      </c>
      <c r="T30" s="20">
        <f t="shared" si="4"/>
        <v>60</v>
      </c>
      <c r="U30" s="20">
        <f t="shared" si="5"/>
        <v>0</v>
      </c>
      <c r="V30" s="20">
        <f t="shared" si="6"/>
        <v>0</v>
      </c>
    </row>
    <row r="31" spans="2:35" ht="39.950000000000003" customHeight="1" x14ac:dyDescent="0.2">
      <c r="B31" s="9">
        <v>17</v>
      </c>
      <c r="C31" s="55" t="s">
        <v>51</v>
      </c>
      <c r="D31" s="56" t="s">
        <v>20</v>
      </c>
      <c r="E31" s="24"/>
      <c r="F31" s="14"/>
      <c r="G31" s="15"/>
      <c r="H31" s="15"/>
      <c r="I31" s="10">
        <f t="shared" si="3"/>
        <v>0</v>
      </c>
      <c r="J31" s="74" t="s">
        <v>33</v>
      </c>
      <c r="K31" s="74"/>
      <c r="L31" s="74"/>
      <c r="M31" s="74"/>
      <c r="N31" t="str">
        <f t="shared" si="0"/>
        <v>Double in twin room BB</v>
      </c>
      <c r="O31" s="20">
        <f>VLOOKUP($N31,Sheet2!A:B,2,FALSE)</f>
        <v>440</v>
      </c>
      <c r="P31" s="20">
        <f>VLOOKUP($N31,Sheet2!A:C,3,FALSE)</f>
        <v>300</v>
      </c>
      <c r="Q31" s="20">
        <f>VLOOKUP($N31,Sheet2!A:D,4,FALSE)</f>
        <v>260</v>
      </c>
      <c r="R31" s="20">
        <f>VLOOKUP($N31,Sheet2!A:E,5,FALSE)</f>
        <v>310</v>
      </c>
      <c r="S31" s="20">
        <f>IF($I$10=$Y$16,$O31,IF($I$10=$Y$17,$P31,IF($I$10=$Y$18,$R31,IF($I$10=$Y$19,$Q31,0))))</f>
        <v>300</v>
      </c>
      <c r="T31" s="20">
        <f t="shared" si="4"/>
        <v>60</v>
      </c>
      <c r="U31" s="20">
        <f t="shared" si="5"/>
        <v>0</v>
      </c>
      <c r="V31" s="20">
        <f t="shared" si="6"/>
        <v>0</v>
      </c>
    </row>
    <row r="32" spans="2:35" ht="39.950000000000003" customHeight="1" x14ac:dyDescent="0.2">
      <c r="B32" s="9">
        <v>18</v>
      </c>
      <c r="C32" s="55" t="s">
        <v>51</v>
      </c>
      <c r="D32" s="56" t="s">
        <v>20</v>
      </c>
      <c r="E32" s="24"/>
      <c r="F32" s="14"/>
      <c r="G32" s="15"/>
      <c r="H32" s="15"/>
      <c r="I32" s="10">
        <f t="shared" si="3"/>
        <v>0</v>
      </c>
      <c r="J32" s="74" t="s">
        <v>33</v>
      </c>
      <c r="K32" s="74"/>
      <c r="L32" s="74"/>
      <c r="M32" s="74"/>
      <c r="N32" t="str">
        <f t="shared" si="0"/>
        <v>Double in twin room BB</v>
      </c>
      <c r="O32" s="20">
        <f>VLOOKUP($N32,Sheet2!A:B,2,FALSE)</f>
        <v>440</v>
      </c>
      <c r="P32" s="20">
        <f>VLOOKUP($N32,Sheet2!A:C,3,FALSE)</f>
        <v>300</v>
      </c>
      <c r="Q32" s="20">
        <f>VLOOKUP($N32,Sheet2!A:D,4,FALSE)</f>
        <v>260</v>
      </c>
      <c r="R32" s="20">
        <f>VLOOKUP($N32,Sheet2!A:E,5,FALSE)</f>
        <v>310</v>
      </c>
      <c r="S32" s="20">
        <f>IF($I$10=$Y$16,$O32,IF($I$10=$Y$17,$P32,IF($I$10=$Y$18,$R32,IF($I$10=$Y$19,$Q32,0))))</f>
        <v>300</v>
      </c>
      <c r="T32" s="20">
        <f t="shared" si="4"/>
        <v>60</v>
      </c>
      <c r="U32" s="20">
        <f t="shared" si="5"/>
        <v>0</v>
      </c>
      <c r="V32" s="20">
        <f t="shared" si="6"/>
        <v>0</v>
      </c>
    </row>
    <row r="33" spans="2:23" ht="39.950000000000003" customHeight="1" x14ac:dyDescent="0.2">
      <c r="B33" s="9">
        <v>19</v>
      </c>
      <c r="C33" s="55" t="s">
        <v>51</v>
      </c>
      <c r="D33" s="56" t="s">
        <v>20</v>
      </c>
      <c r="E33" s="24"/>
      <c r="F33" s="14"/>
      <c r="G33" s="15"/>
      <c r="H33" s="15"/>
      <c r="I33" s="10">
        <f t="shared" si="3"/>
        <v>0</v>
      </c>
      <c r="J33" s="74" t="s">
        <v>33</v>
      </c>
      <c r="K33" s="74"/>
      <c r="L33" s="74"/>
      <c r="M33" s="74"/>
      <c r="N33" t="str">
        <f t="shared" si="0"/>
        <v>Double in twin room BB</v>
      </c>
      <c r="O33" s="20">
        <f>VLOOKUP($N33,Sheet2!A:B,2,FALSE)</f>
        <v>440</v>
      </c>
      <c r="P33" s="20">
        <f>VLOOKUP($N33,Sheet2!A:C,3,FALSE)</f>
        <v>300</v>
      </c>
      <c r="Q33" s="20">
        <f>VLOOKUP($N33,Sheet2!A:D,4,FALSE)</f>
        <v>260</v>
      </c>
      <c r="R33" s="20">
        <f>VLOOKUP($N33,Sheet2!A:E,5,FALSE)</f>
        <v>310</v>
      </c>
      <c r="S33" s="20">
        <f>IF($I$10=$Y$16,$O33,IF($I$10=$Y$17,$P33,IF($I$10=$Y$18,$R33,IF($I$10=$Y$19,$Q33,0))))</f>
        <v>300</v>
      </c>
      <c r="T33" s="20">
        <f t="shared" si="4"/>
        <v>60</v>
      </c>
      <c r="U33" s="20">
        <f t="shared" si="5"/>
        <v>0</v>
      </c>
      <c r="V33" s="20">
        <f t="shared" si="6"/>
        <v>0</v>
      </c>
    </row>
    <row r="34" spans="2:23" ht="39.950000000000003" customHeight="1" x14ac:dyDescent="0.2">
      <c r="B34" s="9">
        <v>20</v>
      </c>
      <c r="C34" s="55" t="s">
        <v>51</v>
      </c>
      <c r="D34" s="56" t="s">
        <v>20</v>
      </c>
      <c r="E34" s="24"/>
      <c r="F34" s="14"/>
      <c r="G34" s="15"/>
      <c r="H34" s="15"/>
      <c r="I34" s="10">
        <f t="shared" si="3"/>
        <v>0</v>
      </c>
      <c r="J34" s="74" t="s">
        <v>33</v>
      </c>
      <c r="K34" s="74"/>
      <c r="L34" s="74"/>
      <c r="M34" s="74"/>
      <c r="N34" t="str">
        <f t="shared" si="0"/>
        <v>Double in twin room BB</v>
      </c>
      <c r="O34" s="20">
        <f>VLOOKUP($N34,Sheet2!A:B,2,FALSE)</f>
        <v>440</v>
      </c>
      <c r="P34" s="20">
        <f>VLOOKUP($N34,Sheet2!A:C,3,FALSE)</f>
        <v>300</v>
      </c>
      <c r="Q34" s="20">
        <f>VLOOKUP($N34,Sheet2!A:D,4,FALSE)</f>
        <v>260</v>
      </c>
      <c r="R34" s="20">
        <f>VLOOKUP($N34,Sheet2!A:E,5,FALSE)</f>
        <v>310</v>
      </c>
      <c r="S34" s="20">
        <f>IF($I$10=$Y$16,$O34,IF($I$10=$Y$17,$P34,IF($I$10=$Y$18,$R34,IF($I$10=$Y$19,$Q34,0))))</f>
        <v>300</v>
      </c>
      <c r="T34" s="20">
        <f t="shared" si="4"/>
        <v>60</v>
      </c>
      <c r="U34" s="20">
        <f t="shared" si="5"/>
        <v>0</v>
      </c>
      <c r="V34" s="20">
        <f t="shared" si="6"/>
        <v>0</v>
      </c>
    </row>
    <row r="35" spans="2:23" ht="39.950000000000003" customHeight="1" x14ac:dyDescent="0.2">
      <c r="B35" s="9">
        <v>21</v>
      </c>
      <c r="C35" s="55" t="s">
        <v>51</v>
      </c>
      <c r="D35" s="56" t="s">
        <v>20</v>
      </c>
      <c r="E35" s="24"/>
      <c r="F35" s="14"/>
      <c r="G35" s="15"/>
      <c r="H35" s="15"/>
      <c r="I35" s="10">
        <f t="shared" si="3"/>
        <v>0</v>
      </c>
      <c r="J35" s="74" t="s">
        <v>33</v>
      </c>
      <c r="K35" s="74"/>
      <c r="L35" s="74"/>
      <c r="M35" s="74"/>
      <c r="N35" t="str">
        <f t="shared" si="0"/>
        <v>Double in twin room BB</v>
      </c>
      <c r="O35" s="20">
        <f>VLOOKUP($N35,Sheet2!A:B,2,FALSE)</f>
        <v>440</v>
      </c>
      <c r="P35" s="20">
        <f>VLOOKUP($N35,Sheet2!A:C,3,FALSE)</f>
        <v>300</v>
      </c>
      <c r="Q35" s="20">
        <f>VLOOKUP($N35,Sheet2!A:D,4,FALSE)</f>
        <v>260</v>
      </c>
      <c r="R35" s="20">
        <f>VLOOKUP($N35,Sheet2!A:E,5,FALSE)</f>
        <v>310</v>
      </c>
      <c r="S35" s="20">
        <f>IF($I$10=$Y$16,$O35,IF($I$10=$Y$17,$P35,IF($I$10=$Y$18,$R35,IF($I$10=$Y$19,$Q35,0))))</f>
        <v>300</v>
      </c>
      <c r="T35" s="20">
        <f t="shared" si="4"/>
        <v>60</v>
      </c>
      <c r="U35" s="20">
        <f t="shared" si="5"/>
        <v>0</v>
      </c>
      <c r="V35" s="20">
        <f t="shared" si="6"/>
        <v>0</v>
      </c>
    </row>
    <row r="36" spans="2:23" ht="39.950000000000003" customHeight="1" x14ac:dyDescent="0.2">
      <c r="B36" s="9">
        <v>22</v>
      </c>
      <c r="C36" s="55" t="s">
        <v>51</v>
      </c>
      <c r="D36" s="56" t="s">
        <v>20</v>
      </c>
      <c r="E36" s="24"/>
      <c r="F36" s="14"/>
      <c r="G36" s="15"/>
      <c r="H36" s="15"/>
      <c r="I36" s="10">
        <f t="shared" si="3"/>
        <v>0</v>
      </c>
      <c r="J36" s="74" t="s">
        <v>33</v>
      </c>
      <c r="K36" s="74"/>
      <c r="L36" s="74"/>
      <c r="M36" s="74"/>
      <c r="N36" t="str">
        <f t="shared" si="0"/>
        <v>Double in twin room BB</v>
      </c>
      <c r="O36" s="20">
        <f>VLOOKUP($N36,Sheet2!A:B,2,FALSE)</f>
        <v>440</v>
      </c>
      <c r="P36" s="20">
        <f>VLOOKUP($N36,Sheet2!A:C,3,FALSE)</f>
        <v>300</v>
      </c>
      <c r="Q36" s="20">
        <f>VLOOKUP($N36,Sheet2!A:D,4,FALSE)</f>
        <v>260</v>
      </c>
      <c r="R36" s="20">
        <f>VLOOKUP($N36,Sheet2!A:E,5,FALSE)</f>
        <v>310</v>
      </c>
      <c r="S36" s="20">
        <f>IF($I$10=$Y$16,$O36,IF($I$10=$Y$17,$P36,IF($I$10=$Y$18,$R36,IF($I$10=$Y$19,$Q36,0))))</f>
        <v>300</v>
      </c>
      <c r="T36" s="20">
        <f t="shared" si="4"/>
        <v>60</v>
      </c>
      <c r="U36" s="20">
        <f t="shared" si="5"/>
        <v>0</v>
      </c>
      <c r="V36" s="20">
        <f t="shared" si="6"/>
        <v>0</v>
      </c>
    </row>
    <row r="37" spans="2:23" ht="39.950000000000003" customHeight="1" x14ac:dyDescent="0.2">
      <c r="B37" s="9">
        <v>23</v>
      </c>
      <c r="C37" s="55" t="s">
        <v>51</v>
      </c>
      <c r="D37" s="56" t="s">
        <v>20</v>
      </c>
      <c r="E37" s="24"/>
      <c r="F37" s="14"/>
      <c r="G37" s="15"/>
      <c r="H37" s="15"/>
      <c r="I37" s="10">
        <f t="shared" si="3"/>
        <v>0</v>
      </c>
      <c r="J37" s="74" t="s">
        <v>33</v>
      </c>
      <c r="K37" s="74"/>
      <c r="L37" s="74"/>
      <c r="M37" s="74"/>
      <c r="N37" t="str">
        <f t="shared" si="0"/>
        <v>Double in twin room BB</v>
      </c>
      <c r="O37" s="20">
        <f>VLOOKUP($N37,Sheet2!A:B,2,FALSE)</f>
        <v>440</v>
      </c>
      <c r="P37" s="20">
        <f>VLOOKUP($N37,Sheet2!A:C,3,FALSE)</f>
        <v>300</v>
      </c>
      <c r="Q37" s="20">
        <f>VLOOKUP($N37,Sheet2!A:D,4,FALSE)</f>
        <v>260</v>
      </c>
      <c r="R37" s="20">
        <f>VLOOKUP($N37,Sheet2!A:E,5,FALSE)</f>
        <v>310</v>
      </c>
      <c r="S37" s="20">
        <f>IF($I$10=$Y$16,$O37,IF($I$10=$Y$17,$P37,IF($I$10=$Y$18,$R37,IF($I$10=$Y$19,$Q37,0))))</f>
        <v>300</v>
      </c>
      <c r="T37" s="20">
        <f t="shared" si="4"/>
        <v>60</v>
      </c>
      <c r="U37" s="20">
        <f t="shared" si="5"/>
        <v>0</v>
      </c>
      <c r="V37" s="20">
        <f t="shared" si="6"/>
        <v>0</v>
      </c>
    </row>
    <row r="38" spans="2:23" ht="39.950000000000003" customHeight="1" x14ac:dyDescent="0.2">
      <c r="B38" s="9">
        <v>24</v>
      </c>
      <c r="C38" s="55" t="s">
        <v>51</v>
      </c>
      <c r="D38" s="56" t="s">
        <v>20</v>
      </c>
      <c r="E38" s="24"/>
      <c r="F38" s="14"/>
      <c r="G38" s="15"/>
      <c r="H38" s="15"/>
      <c r="I38" s="10">
        <f t="shared" si="3"/>
        <v>0</v>
      </c>
      <c r="J38" s="74" t="s">
        <v>33</v>
      </c>
      <c r="K38" s="74"/>
      <c r="L38" s="74"/>
      <c r="M38" s="74"/>
      <c r="N38" t="str">
        <f t="shared" si="0"/>
        <v>Double in twin room BB</v>
      </c>
      <c r="O38" s="20">
        <f>VLOOKUP($N38,Sheet2!A:B,2,FALSE)</f>
        <v>440</v>
      </c>
      <c r="P38" s="20">
        <f>VLOOKUP($N38,Sheet2!A:C,3,FALSE)</f>
        <v>300</v>
      </c>
      <c r="Q38" s="20">
        <f>VLOOKUP($N38,Sheet2!A:D,4,FALSE)</f>
        <v>260</v>
      </c>
      <c r="R38" s="20">
        <f>VLOOKUP($N38,Sheet2!A:E,5,FALSE)</f>
        <v>310</v>
      </c>
      <c r="S38" s="20">
        <f>IF($I$10=$Y$16,$O38,IF($I$10=$Y$17,$P38,IF($I$10=$Y$18,$R38,IF($I$10=$Y$19,$Q38,0))))</f>
        <v>300</v>
      </c>
      <c r="T38" s="20">
        <f t="shared" si="4"/>
        <v>60</v>
      </c>
      <c r="U38" s="20">
        <f t="shared" si="5"/>
        <v>0</v>
      </c>
      <c r="V38" s="20">
        <f t="shared" si="6"/>
        <v>0</v>
      </c>
    </row>
    <row r="39" spans="2:23" ht="39.950000000000003" customHeight="1" x14ac:dyDescent="0.2">
      <c r="B39" s="9">
        <v>25</v>
      </c>
      <c r="C39" s="55" t="s">
        <v>51</v>
      </c>
      <c r="D39" s="56" t="s">
        <v>20</v>
      </c>
      <c r="E39" s="24"/>
      <c r="F39" s="14"/>
      <c r="G39" s="15"/>
      <c r="H39" s="15"/>
      <c r="I39" s="10">
        <f t="shared" si="3"/>
        <v>0</v>
      </c>
      <c r="J39" s="74" t="s">
        <v>33</v>
      </c>
      <c r="K39" s="74"/>
      <c r="L39" s="74"/>
      <c r="M39" s="74"/>
      <c r="N39" t="str">
        <f t="shared" si="0"/>
        <v>Double in twin room BB</v>
      </c>
      <c r="O39" s="20">
        <f>VLOOKUP($N39,Sheet2!A:B,2,FALSE)</f>
        <v>440</v>
      </c>
      <c r="P39" s="20">
        <f>VLOOKUP($N39,Sheet2!A:C,3,FALSE)</f>
        <v>300</v>
      </c>
      <c r="Q39" s="20">
        <f>VLOOKUP($N39,Sheet2!A:D,4,FALSE)</f>
        <v>260</v>
      </c>
      <c r="R39" s="20">
        <f>VLOOKUP($N39,Sheet2!A:E,5,FALSE)</f>
        <v>310</v>
      </c>
      <c r="S39" s="20">
        <f>IF($I$10=$Y$16,$O39,IF($I$10=$Y$17,$P39,IF($I$10=$Y$18,$R39,IF($I$10=$Y$19,$Q39,0))))</f>
        <v>300</v>
      </c>
      <c r="T39" s="20">
        <f t="shared" si="4"/>
        <v>60</v>
      </c>
      <c r="U39" s="20">
        <f t="shared" si="5"/>
        <v>0</v>
      </c>
      <c r="V39" s="20">
        <f t="shared" si="6"/>
        <v>0</v>
      </c>
    </row>
    <row r="40" spans="2:23" ht="39.950000000000003" customHeight="1" x14ac:dyDescent="0.2">
      <c r="B40" s="9">
        <v>26</v>
      </c>
      <c r="C40" s="55" t="s">
        <v>51</v>
      </c>
      <c r="D40" s="56" t="s">
        <v>30</v>
      </c>
      <c r="E40" s="24"/>
      <c r="F40" s="14"/>
      <c r="G40" s="15"/>
      <c r="H40" s="15"/>
      <c r="I40" s="10">
        <f t="shared" si="3"/>
        <v>0</v>
      </c>
      <c r="J40" s="74" t="s">
        <v>33</v>
      </c>
      <c r="K40" s="74"/>
      <c r="L40" s="74"/>
      <c r="M40" s="74"/>
      <c r="N40" t="str">
        <f t="shared" si="0"/>
        <v>Double in twin room HB</v>
      </c>
      <c r="O40" s="20">
        <f>VLOOKUP($N40,Sheet2!A:B,2,FALSE)</f>
        <v>580</v>
      </c>
      <c r="P40" s="20">
        <f>VLOOKUP($N40,Sheet2!A:C,3,FALSE)</f>
        <v>390</v>
      </c>
      <c r="Q40" s="20">
        <f>VLOOKUP($N40,Sheet2!A:D,4,FALSE)</f>
        <v>330</v>
      </c>
      <c r="R40" s="20">
        <f>VLOOKUP($N40,Sheet2!A:E,5,FALSE)</f>
        <v>410</v>
      </c>
      <c r="S40" s="20">
        <f>IF($I$10=$Y$16,$O40,IF($I$10=$Y$17,$P40,IF($I$10=$Y$18,$R40,IF($I$10=$Y$19,$Q40,0))))</f>
        <v>390</v>
      </c>
      <c r="T40" s="20">
        <f t="shared" si="4"/>
        <v>60</v>
      </c>
      <c r="U40" s="20">
        <f t="shared" si="5"/>
        <v>0</v>
      </c>
      <c r="V40" s="20">
        <f t="shared" si="6"/>
        <v>0</v>
      </c>
    </row>
    <row r="41" spans="2:23" ht="39.950000000000003" customHeight="1" x14ac:dyDescent="0.2">
      <c r="B41" s="9">
        <v>27</v>
      </c>
      <c r="C41" s="55" t="s">
        <v>51</v>
      </c>
      <c r="D41" s="56" t="s">
        <v>20</v>
      </c>
      <c r="E41" s="24"/>
      <c r="F41" s="14"/>
      <c r="G41" s="15"/>
      <c r="H41" s="15"/>
      <c r="I41" s="10">
        <f t="shared" si="3"/>
        <v>0</v>
      </c>
      <c r="J41" s="74" t="s">
        <v>33</v>
      </c>
      <c r="K41" s="74"/>
      <c r="L41" s="74"/>
      <c r="M41" s="74"/>
      <c r="N41" t="str">
        <f t="shared" si="0"/>
        <v>Double in twin room BB</v>
      </c>
      <c r="O41" s="20">
        <f>VLOOKUP($N41,Sheet2!A:B,2,FALSE)</f>
        <v>440</v>
      </c>
      <c r="P41" s="20">
        <f>VLOOKUP($N41,Sheet2!A:C,3,FALSE)</f>
        <v>300</v>
      </c>
      <c r="Q41" s="20">
        <f>VLOOKUP($N41,Sheet2!A:D,4,FALSE)</f>
        <v>260</v>
      </c>
      <c r="R41" s="20">
        <f>VLOOKUP($N41,Sheet2!A:E,5,FALSE)</f>
        <v>310</v>
      </c>
      <c r="S41" s="20">
        <f>IF($I$10=$Y$16,$O41,IF($I$10=$Y$17,$P41,IF($I$10=$Y$18,$R41,IF($I$10=$Y$19,$Q41,0))))</f>
        <v>300</v>
      </c>
      <c r="T41" s="20">
        <f t="shared" si="4"/>
        <v>60</v>
      </c>
      <c r="U41" s="20">
        <f t="shared" si="5"/>
        <v>0</v>
      </c>
      <c r="V41" s="20">
        <f t="shared" si="6"/>
        <v>0</v>
      </c>
    </row>
    <row r="42" spans="2:23" ht="39.950000000000003" customHeight="1" x14ac:dyDescent="0.2">
      <c r="B42" s="9">
        <v>28</v>
      </c>
      <c r="C42" s="55" t="s">
        <v>51</v>
      </c>
      <c r="D42" s="56" t="s">
        <v>20</v>
      </c>
      <c r="E42" s="24"/>
      <c r="F42" s="14"/>
      <c r="G42" s="15"/>
      <c r="H42" s="15"/>
      <c r="I42" s="10">
        <f t="shared" si="3"/>
        <v>0</v>
      </c>
      <c r="J42" s="74" t="s">
        <v>33</v>
      </c>
      <c r="K42" s="74"/>
      <c r="L42" s="74"/>
      <c r="M42" s="74"/>
      <c r="N42" t="str">
        <f t="shared" si="0"/>
        <v>Double in twin room BB</v>
      </c>
      <c r="O42" s="20">
        <f>VLOOKUP($N42,Sheet2!A:B,2,FALSE)</f>
        <v>440</v>
      </c>
      <c r="P42" s="20">
        <f>VLOOKUP($N42,Sheet2!A:C,3,FALSE)</f>
        <v>300</v>
      </c>
      <c r="Q42" s="20">
        <f>VLOOKUP($N42,Sheet2!A:D,4,FALSE)</f>
        <v>260</v>
      </c>
      <c r="R42" s="20">
        <f>VLOOKUP($N42,Sheet2!A:E,5,FALSE)</f>
        <v>310</v>
      </c>
      <c r="S42" s="20">
        <f>IF($I$10=$Y$16,$O42,IF($I$10=$Y$17,$P42,IF($I$10=$Y$18,$R42,IF($I$10=$Y$19,$Q42,0))))</f>
        <v>300</v>
      </c>
      <c r="T42" s="20">
        <f t="shared" si="4"/>
        <v>60</v>
      </c>
      <c r="U42" s="20">
        <f t="shared" si="5"/>
        <v>0</v>
      </c>
      <c r="V42" s="20">
        <f t="shared" si="6"/>
        <v>0</v>
      </c>
    </row>
    <row r="43" spans="2:23" ht="39.950000000000003" customHeight="1" thickBot="1" x14ac:dyDescent="0.25">
      <c r="B43" s="9">
        <v>29</v>
      </c>
      <c r="C43" s="55" t="s">
        <v>51</v>
      </c>
      <c r="D43" s="56" t="s">
        <v>20</v>
      </c>
      <c r="E43" s="24"/>
      <c r="F43" s="14"/>
      <c r="G43" s="15"/>
      <c r="H43" s="15"/>
      <c r="I43" s="10">
        <f t="shared" si="3"/>
        <v>0</v>
      </c>
      <c r="J43" s="74" t="s">
        <v>33</v>
      </c>
      <c r="K43" s="74"/>
      <c r="L43" s="74"/>
      <c r="M43" s="74"/>
      <c r="N43" t="str">
        <f t="shared" si="0"/>
        <v>Double in twin room BB</v>
      </c>
      <c r="O43" s="20">
        <f>VLOOKUP($N43,Sheet2!A:B,2,FALSE)</f>
        <v>440</v>
      </c>
      <c r="P43" s="20">
        <f>VLOOKUP($N43,Sheet2!A:C,3,FALSE)</f>
        <v>300</v>
      </c>
      <c r="Q43" s="20">
        <f>VLOOKUP($N43,Sheet2!A:D,4,FALSE)</f>
        <v>260</v>
      </c>
      <c r="R43" s="20">
        <f>VLOOKUP($N43,Sheet2!A:E,5,FALSE)</f>
        <v>310</v>
      </c>
      <c r="S43" s="20">
        <f>IF($I$10=$Y$16,$O43,IF($I$10=$Y$17,$P43,IF($I$10=$Y$18,$R43,IF($I$10=$Y$19,$Q43,0))))</f>
        <v>300</v>
      </c>
      <c r="T43" s="20">
        <f t="shared" si="4"/>
        <v>60</v>
      </c>
      <c r="U43" s="20">
        <f t="shared" si="5"/>
        <v>0</v>
      </c>
      <c r="V43" s="20">
        <f t="shared" si="6"/>
        <v>0</v>
      </c>
    </row>
    <row r="44" spans="2:23" ht="24" thickBot="1" x14ac:dyDescent="0.4">
      <c r="B44" s="11"/>
      <c r="C44" s="1"/>
      <c r="D44" s="21"/>
      <c r="E44" s="12"/>
      <c r="F44" s="21"/>
      <c r="G44" s="21"/>
      <c r="H44" s="21"/>
      <c r="I44" s="21"/>
      <c r="J44" s="21"/>
      <c r="K44" s="21"/>
      <c r="L44" s="21"/>
      <c r="M44" s="21"/>
      <c r="N44" s="71" t="s">
        <v>8</v>
      </c>
      <c r="O44" s="34"/>
      <c r="P44" s="34"/>
      <c r="Q44" s="34"/>
      <c r="R44" s="34"/>
      <c r="S44" s="34" t="s">
        <v>8</v>
      </c>
      <c r="T44" s="34"/>
      <c r="U44" s="34"/>
      <c r="V44" s="72">
        <f>SUM(V15:V43)</f>
        <v>0</v>
      </c>
    </row>
    <row r="45" spans="2:23" ht="15.75" x14ac:dyDescent="0.25">
      <c r="B45" s="22" t="s">
        <v>11</v>
      </c>
      <c r="C45" s="22"/>
      <c r="D45" s="23"/>
      <c r="E45" s="23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34"/>
      <c r="Q45" s="34"/>
      <c r="R45" s="34"/>
      <c r="S45" s="34"/>
      <c r="T45" s="34"/>
      <c r="U45" s="34"/>
      <c r="V45" s="34"/>
      <c r="W45" s="19"/>
    </row>
    <row r="46" spans="2:23" ht="30" x14ac:dyDescent="0.25">
      <c r="B46" s="25" t="s">
        <v>5</v>
      </c>
      <c r="C46" s="25" t="s">
        <v>45</v>
      </c>
      <c r="D46" s="25" t="s">
        <v>12</v>
      </c>
      <c r="E46" s="25" t="s">
        <v>13</v>
      </c>
      <c r="F46" s="25" t="s">
        <v>6</v>
      </c>
      <c r="G46" s="25" t="s">
        <v>14</v>
      </c>
      <c r="H46" s="25" t="s">
        <v>13</v>
      </c>
      <c r="I46" s="25" t="s">
        <v>12</v>
      </c>
      <c r="N46" s="13"/>
      <c r="O46" s="13"/>
      <c r="P46" s="35"/>
      <c r="Q46" s="35"/>
      <c r="R46" s="35"/>
      <c r="S46" s="35"/>
      <c r="T46" s="35"/>
      <c r="U46" s="35"/>
      <c r="V46" s="35"/>
      <c r="W46" s="19"/>
    </row>
    <row r="47" spans="2:23" x14ac:dyDescent="0.2">
      <c r="B47" s="26"/>
      <c r="C47" s="26"/>
      <c r="D47" s="27"/>
      <c r="E47" s="27"/>
      <c r="F47" s="26"/>
      <c r="G47" s="27"/>
      <c r="H47" s="27"/>
      <c r="I47" s="27"/>
      <c r="N47" s="57"/>
      <c r="O47" s="57"/>
      <c r="P47" s="58"/>
      <c r="Q47" s="58"/>
      <c r="R47" s="58"/>
      <c r="S47" s="58"/>
      <c r="T47" s="58"/>
      <c r="U47" s="58"/>
      <c r="V47" s="58"/>
      <c r="W47" s="19"/>
    </row>
    <row r="48" spans="2:23" x14ac:dyDescent="0.2">
      <c r="B48" s="26"/>
      <c r="C48" s="26"/>
      <c r="D48" s="27"/>
      <c r="E48" s="27"/>
      <c r="F48" s="26"/>
      <c r="G48" s="27"/>
      <c r="H48" s="27"/>
      <c r="I48" s="27"/>
      <c r="N48" s="59"/>
      <c r="O48" s="57"/>
      <c r="P48" s="58"/>
      <c r="Q48" s="58"/>
      <c r="R48" s="58"/>
      <c r="S48" s="58"/>
      <c r="T48" s="58"/>
      <c r="U48" s="58"/>
      <c r="V48" s="58"/>
    </row>
    <row r="49" spans="2:22" ht="15" x14ac:dyDescent="0.2">
      <c r="B49" s="26"/>
      <c r="C49" s="26"/>
      <c r="D49" s="27"/>
      <c r="E49" s="27"/>
      <c r="F49" s="26"/>
      <c r="G49" s="27"/>
      <c r="H49" s="27"/>
      <c r="I49" s="27"/>
      <c r="N49" s="59"/>
      <c r="O49" s="60"/>
      <c r="P49" s="61" t="s">
        <v>12</v>
      </c>
      <c r="Q49" s="62"/>
      <c r="R49" s="62"/>
      <c r="S49" s="62"/>
      <c r="T49" s="62"/>
      <c r="U49" s="62"/>
      <c r="V49" s="62"/>
    </row>
    <row r="50" spans="2:22" x14ac:dyDescent="0.2">
      <c r="B50" s="26"/>
      <c r="C50" s="26"/>
      <c r="D50" s="27"/>
      <c r="E50" s="27"/>
      <c r="F50" s="26"/>
      <c r="G50" s="27"/>
      <c r="H50" s="27"/>
      <c r="I50" s="27"/>
      <c r="N50" s="59"/>
      <c r="O50" s="63"/>
      <c r="P50" s="64"/>
      <c r="Q50" s="65"/>
      <c r="R50" s="65"/>
      <c r="S50" s="65"/>
      <c r="T50" s="65"/>
      <c r="U50" s="65"/>
      <c r="V50" s="65"/>
    </row>
    <row r="51" spans="2:22" x14ac:dyDescent="0.2">
      <c r="B51" s="26"/>
      <c r="C51" s="26"/>
      <c r="D51" s="26"/>
      <c r="E51" s="24"/>
      <c r="F51" s="26"/>
      <c r="G51" s="24"/>
      <c r="H51" s="24"/>
      <c r="I51" s="26"/>
      <c r="N51" s="59"/>
      <c r="O51" s="63"/>
      <c r="P51" s="64"/>
      <c r="Q51" s="65"/>
      <c r="R51" s="65"/>
      <c r="S51" s="65"/>
      <c r="T51" s="65"/>
      <c r="U51" s="65"/>
      <c r="V51" s="65"/>
    </row>
    <row r="52" spans="2:22" x14ac:dyDescent="0.2">
      <c r="N52" s="59"/>
      <c r="O52" s="63"/>
      <c r="P52" s="64"/>
      <c r="Q52" s="65"/>
      <c r="R52" s="65"/>
      <c r="S52" s="65"/>
      <c r="T52" s="65"/>
      <c r="U52" s="65"/>
      <c r="V52" s="65"/>
    </row>
    <row r="53" spans="2:22" x14ac:dyDescent="0.2">
      <c r="N53" s="59"/>
      <c r="O53" s="63"/>
      <c r="P53" s="64"/>
      <c r="Q53" s="65"/>
      <c r="R53" s="65"/>
      <c r="S53" s="65"/>
      <c r="T53" s="65"/>
      <c r="U53" s="65"/>
      <c r="V53" s="65"/>
    </row>
    <row r="54" spans="2:22" x14ac:dyDescent="0.2">
      <c r="N54" s="59"/>
      <c r="O54" s="66"/>
      <c r="P54" s="67"/>
      <c r="Q54" s="68"/>
      <c r="R54" s="68"/>
      <c r="S54" s="68"/>
      <c r="T54" s="68"/>
      <c r="U54" s="68"/>
      <c r="V54" s="68"/>
    </row>
    <row r="55" spans="2:22" x14ac:dyDescent="0.2">
      <c r="N55" s="59"/>
      <c r="O55" s="59"/>
      <c r="P55" s="69"/>
      <c r="Q55" s="69"/>
      <c r="R55" s="69"/>
      <c r="S55" s="69"/>
      <c r="T55" s="69"/>
      <c r="U55" s="69"/>
      <c r="V55" s="69"/>
    </row>
    <row r="56" spans="2:22" x14ac:dyDescent="0.2">
      <c r="N56" s="59"/>
      <c r="O56" s="59"/>
      <c r="P56" s="69"/>
      <c r="Q56" s="69"/>
      <c r="R56" s="69"/>
      <c r="S56" s="69"/>
      <c r="T56" s="69"/>
      <c r="U56" s="69"/>
      <c r="V56" s="69"/>
    </row>
  </sheetData>
  <sheetProtection algorithmName="SHA-512" hashValue="biirOiQXZYtUeOqmYZUT3i00xNVYbqC07VS9XVEveo/R6xGRpasDpe4NiKhx96ygjk8xZlo1E/EMyrD4TxEq6w==" saltValue="TvDTHOx2Q1ovQdpZsRR3rw==" spinCount="100000" sheet="1" objects="1" scenarios="1"/>
  <mergeCells count="8">
    <mergeCell ref="B11:B12"/>
    <mergeCell ref="C11:C12"/>
    <mergeCell ref="C4:G4"/>
    <mergeCell ref="V11:V12"/>
    <mergeCell ref="H6:I6"/>
    <mergeCell ref="J6:P6"/>
    <mergeCell ref="D11:D12"/>
    <mergeCell ref="D6:F6"/>
  </mergeCells>
  <dataValidations count="12">
    <dataValidation type="list" allowBlank="1" showInputMessage="1" showErrorMessage="1" sqref="I10" xr:uid="{B22EF469-3B45-4BFF-89C7-BB2D2D664105}">
      <formula1>$Y$16:$Y$19</formula1>
    </dataValidation>
    <dataValidation type="date" allowBlank="1" showInputMessage="1" showErrorMessage="1" sqref="G13" xr:uid="{2BF248B6-24B0-4872-A60B-57AF56C4A9BC}">
      <formula1>43486</formula1>
      <formula2>43491</formula2>
    </dataValidation>
    <dataValidation type="date" allowBlank="1" showInputMessage="1" showErrorMessage="1" sqref="H13" xr:uid="{12CABA28-6D1D-4A9E-9E59-FF6E7A2B6112}">
      <formula1>43489</formula1>
      <formula2>43494</formula2>
    </dataValidation>
    <dataValidation type="date" allowBlank="1" showInputMessage="1" showErrorMessage="1" errorTitle="DATE" error="Arrival DATE _x000a_BETWEEN 21/01/2019_x000a_TO 26/01/2019_x000a_FORMAT _x000a_DD/MM/YYYY" sqref="G14" xr:uid="{662D0461-65EB-4CDD-A205-1FC15454AD1E}">
      <formula1>43486</formula1>
      <formula2>43491</formula2>
    </dataValidation>
    <dataValidation type="date" allowBlank="1" showInputMessage="1" showErrorMessage="1" errorTitle="DATE" error="Arrival DATE _x000a_BETWEEN 24/01/2019_x000a_TO 29/01/2019_x000a_FORMAT _x000a_DD/MM/YYYY" sqref="H14" xr:uid="{B0963D5A-705B-4C63-829C-70FF5A0BC900}">
      <formula1>43489</formula1>
      <formula2>43494</formula2>
    </dataValidation>
    <dataValidation type="list" allowBlank="1" showInputMessage="1" showErrorMessage="1" errorTitle="DATE" error="Arrival DATE _x000a_BETWEEN 21/01/2019_x000a_TO 26/01/2019_x000a_FORMAT _x000a_DD/MM/YYYY" sqref="G15:G43" xr:uid="{3DD7872F-8FD1-4484-AA29-F56FF9AD534C}">
      <formula1>$AI$19:$AI$23</formula1>
    </dataValidation>
    <dataValidation type="list" allowBlank="1" showInputMessage="1" showErrorMessage="1" errorTitle="DATE" error="Arrival DATE _x000a_BETWEEN 24/01/2019_x000a_TO 29/01/2019_x000a_FORMAT _x000a_DD/MM/YYYY" sqref="H15:H43" xr:uid="{73CA0801-0F99-4FC1-9861-AADA94359EEB}">
      <formula1>$AI$22:$AI$26</formula1>
    </dataValidation>
    <dataValidation type="list" allowBlank="1" showInputMessage="1" showErrorMessage="1" sqref="B47:B51 F47:F51" xr:uid="{F8DC7A57-F978-4AE2-9EC2-B074919BF6F1}">
      <formula1>$AI$19:$AI$26</formula1>
    </dataValidation>
    <dataValidation type="list" allowBlank="1" showInputMessage="1" showErrorMessage="1" sqref="C13:C43" xr:uid="{5169ECA6-9505-4F2C-ACC9-1FD8404B8CE1}">
      <formula1>$AE$21:$AE$22</formula1>
    </dataValidation>
    <dataValidation type="list" allowBlank="1" showInputMessage="1" showErrorMessage="1" sqref="D13:D43" xr:uid="{C8115908-5E38-457B-A575-8A311E5A19A1}">
      <formula1>$AF$21:$AF$22</formula1>
    </dataValidation>
    <dataValidation type="list" allowBlank="1" showInputMessage="1" showErrorMessage="1" sqref="J13:M43" xr:uid="{DC187828-4D0D-4CE4-B535-A81AB2C800EC}">
      <formula1>$AG$21:$AG$22</formula1>
    </dataValidation>
    <dataValidation type="list" allowBlank="1" showInputMessage="1" showErrorMessage="1" sqref="F13:F43" xr:uid="{3BB8A324-2CCC-4066-B2C9-328D71C6DCB7}">
      <formula1>$AH$21:$AH$25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topLeftCell="A4" workbookViewId="0">
      <selection activeCell="A6" sqref="A6"/>
    </sheetView>
  </sheetViews>
  <sheetFormatPr defaultRowHeight="14.25" x14ac:dyDescent="0.2"/>
  <cols>
    <col min="1" max="1" width="14.125" bestFit="1" customWidth="1"/>
  </cols>
  <sheetData>
    <row r="1" spans="1:5" ht="17.25" x14ac:dyDescent="0.2">
      <c r="A1" s="44" t="s">
        <v>23</v>
      </c>
      <c r="B1" s="46" t="s">
        <v>26</v>
      </c>
      <c r="C1" s="46" t="s">
        <v>27</v>
      </c>
      <c r="D1" s="46" t="s">
        <v>29</v>
      </c>
      <c r="E1" s="46" t="s">
        <v>28</v>
      </c>
    </row>
    <row r="2" spans="1:5" ht="17.25" x14ac:dyDescent="0.25">
      <c r="A2" s="45" t="s">
        <v>24</v>
      </c>
      <c r="B2" s="47">
        <v>350</v>
      </c>
      <c r="C2" s="47">
        <v>195</v>
      </c>
      <c r="D2" s="47">
        <v>180</v>
      </c>
      <c r="E2" s="47">
        <v>205</v>
      </c>
    </row>
    <row r="3" spans="1:5" ht="17.25" x14ac:dyDescent="0.25">
      <c r="A3" s="45" t="s">
        <v>25</v>
      </c>
      <c r="B3" s="47">
        <v>420</v>
      </c>
      <c r="C3" s="47">
        <v>240</v>
      </c>
      <c r="D3" s="47">
        <v>215</v>
      </c>
      <c r="E3" s="47">
        <v>254</v>
      </c>
    </row>
    <row r="4" spans="1:5" ht="34.5" x14ac:dyDescent="0.25">
      <c r="A4" s="45" t="s">
        <v>49</v>
      </c>
      <c r="B4" s="47">
        <v>440</v>
      </c>
      <c r="C4" s="47">
        <v>300</v>
      </c>
      <c r="D4" s="47">
        <v>260</v>
      </c>
      <c r="E4" s="47">
        <v>310</v>
      </c>
    </row>
    <row r="5" spans="1:5" ht="34.5" x14ac:dyDescent="0.25">
      <c r="A5" s="45" t="s">
        <v>50</v>
      </c>
      <c r="B5" s="47">
        <v>580</v>
      </c>
      <c r="C5" s="47">
        <v>390</v>
      </c>
      <c r="D5" s="47">
        <v>330</v>
      </c>
      <c r="E5" s="47">
        <v>410</v>
      </c>
    </row>
  </sheetData>
  <sheetProtection algorithmName="SHA-512" hashValue="D+AFO6rNtmGCC7Lv9nGqd1zU/juj9Pj06AENoBTiyQP9m13N6tKC03rqztAMdsmi8W2qLE112r4kpLxxatnnhw==" saltValue="2SX0Chy/NGc2EG/mTqqrmw==" spinCount="100000" sheet="1" objects="1" scenarios="1" selectLockedCells="1" selectUnlockedCells="1"/>
  <sortState xmlns:xlrd2="http://schemas.microsoft.com/office/spreadsheetml/2017/richdata2" ref="A2:E5">
    <sortCondition ref="A2: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DATA ENTRY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Gc-Ravit Keren</dc:creator>
  <cp:lastModifiedBy>שגיא גור</cp:lastModifiedBy>
  <dcterms:created xsi:type="dcterms:W3CDTF">2018-01-11T10:40:07Z</dcterms:created>
  <dcterms:modified xsi:type="dcterms:W3CDTF">2018-12-03T11:48:50Z</dcterms:modified>
</cp:coreProperties>
</file>